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odeName="ThisWorkbook" autoCompressPictures="0"/>
  <bookViews>
    <workbookView xWindow="0" yWindow="0" windowWidth="25600" windowHeight="14380"/>
  </bookViews>
  <sheets>
    <sheet name="Résumé" sheetId="3" r:id="rId1"/>
    <sheet name="Nomenclature générale" sheetId="2" r:id="rId2"/>
    <sheet name="Liste" sheetId="6" r:id="rId3"/>
    <sheet name="SE-PL..." sheetId="9" r:id="rId4"/>
    <sheet name="SE-S..." sheetId="8" r:id="rId5"/>
    <sheet name="SE-P..." sheetId="7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3" l="1"/>
  <c r="V8" i="2"/>
  <c r="V16" i="2"/>
  <c r="V18" i="2"/>
  <c r="V20" i="2"/>
  <c r="V33" i="2"/>
  <c r="V26" i="2"/>
  <c r="V35" i="2"/>
  <c r="V40" i="2"/>
  <c r="V44" i="2"/>
  <c r="V2" i="2"/>
  <c r="D10" i="8"/>
  <c r="J9" i="8"/>
  <c r="D15" i="8"/>
  <c r="J14" i="8"/>
  <c r="N15" i="2"/>
  <c r="N14" i="2"/>
  <c r="U15" i="2"/>
  <c r="A15" i="2"/>
  <c r="B20" i="8"/>
  <c r="E20" i="8"/>
  <c r="K20" i="8"/>
  <c r="I20" i="8"/>
  <c r="J20" i="8"/>
  <c r="B21" i="8"/>
  <c r="E21" i="8"/>
  <c r="K21" i="8"/>
  <c r="I21" i="8"/>
  <c r="J21" i="8"/>
  <c r="D20" i="8"/>
  <c r="A49" i="2"/>
  <c r="B22" i="8"/>
  <c r="E22" i="8"/>
  <c r="K22" i="8"/>
  <c r="J22" i="8"/>
  <c r="A19" i="2"/>
  <c r="B23" i="8"/>
  <c r="E23" i="8"/>
  <c r="K23" i="8"/>
  <c r="J23" i="8"/>
  <c r="J19" i="8"/>
  <c r="C2" i="8"/>
  <c r="F10" i="3"/>
  <c r="D11" i="7"/>
  <c r="J10" i="7"/>
  <c r="D20" i="7"/>
  <c r="J19" i="7"/>
  <c r="D29" i="7"/>
  <c r="J28" i="7"/>
  <c r="D38" i="7"/>
  <c r="J37" i="7"/>
  <c r="D47" i="7"/>
  <c r="J46" i="7"/>
  <c r="D53" i="7"/>
  <c r="J52" i="7"/>
  <c r="D59" i="7"/>
  <c r="H4" i="7"/>
  <c r="I59" i="7"/>
  <c r="A38" i="2"/>
  <c r="B59" i="7"/>
  <c r="E59" i="7"/>
  <c r="K59" i="7"/>
  <c r="J59" i="7"/>
  <c r="A47" i="2"/>
  <c r="B60" i="7"/>
  <c r="E60" i="7"/>
  <c r="K60" i="7"/>
  <c r="J60" i="7"/>
  <c r="A41" i="2"/>
  <c r="B61" i="7"/>
  <c r="E61" i="7"/>
  <c r="K61" i="7"/>
  <c r="J61" i="7"/>
  <c r="A42" i="2"/>
  <c r="B62" i="7"/>
  <c r="E62" i="7"/>
  <c r="K62" i="7"/>
  <c r="J62" i="7"/>
  <c r="J58" i="7"/>
  <c r="C2" i="7"/>
  <c r="F11" i="3"/>
  <c r="D10" i="9"/>
  <c r="J9" i="9"/>
  <c r="D15" i="9"/>
  <c r="J14" i="9"/>
  <c r="D20" i="9"/>
  <c r="J19" i="9"/>
  <c r="D25" i="9"/>
  <c r="J24" i="9"/>
  <c r="D30" i="9"/>
  <c r="A31" i="2"/>
  <c r="B30" i="9"/>
  <c r="E30" i="9"/>
  <c r="K30" i="9"/>
  <c r="I30" i="9"/>
  <c r="J30" i="9"/>
  <c r="A39" i="2"/>
  <c r="B31" i="9"/>
  <c r="E31" i="9"/>
  <c r="K31" i="9"/>
  <c r="J31" i="9"/>
  <c r="A48" i="2"/>
  <c r="B32" i="9"/>
  <c r="E32" i="9"/>
  <c r="K32" i="9"/>
  <c r="J32" i="9"/>
  <c r="J29" i="9"/>
  <c r="C2" i="9"/>
  <c r="F9" i="3"/>
  <c r="H5" i="3"/>
  <c r="E27" i="9"/>
  <c r="K27" i="9"/>
  <c r="B27" i="9"/>
  <c r="J27" i="9"/>
  <c r="E26" i="9"/>
  <c r="K26" i="9"/>
  <c r="B26" i="9"/>
  <c r="J26" i="9"/>
  <c r="I25" i="9"/>
  <c r="E25" i="9"/>
  <c r="K25" i="9"/>
  <c r="A30" i="2"/>
  <c r="B25" i="9"/>
  <c r="J25" i="9"/>
  <c r="E22" i="9"/>
  <c r="K22" i="9"/>
  <c r="B22" i="9"/>
  <c r="J22" i="9"/>
  <c r="E21" i="9"/>
  <c r="K21" i="9"/>
  <c r="B21" i="9"/>
  <c r="J21" i="9"/>
  <c r="I20" i="9"/>
  <c r="E20" i="9"/>
  <c r="K20" i="9"/>
  <c r="A29" i="2"/>
  <c r="B20" i="9"/>
  <c r="J20" i="9"/>
  <c r="E17" i="9"/>
  <c r="K17" i="9"/>
  <c r="B17" i="9"/>
  <c r="J17" i="9"/>
  <c r="E16" i="9"/>
  <c r="K16" i="9"/>
  <c r="B16" i="9"/>
  <c r="J16" i="9"/>
  <c r="I15" i="9"/>
  <c r="E15" i="9"/>
  <c r="K15" i="9"/>
  <c r="A28" i="2"/>
  <c r="B15" i="9"/>
  <c r="J15" i="9"/>
  <c r="I10" i="9"/>
  <c r="E10" i="9"/>
  <c r="K10" i="9"/>
  <c r="A27" i="2"/>
  <c r="B10" i="9"/>
  <c r="J10" i="9"/>
  <c r="E11" i="9"/>
  <c r="K11" i="9"/>
  <c r="B11" i="9"/>
  <c r="J11" i="9"/>
  <c r="E12" i="9"/>
  <c r="K12" i="9"/>
  <c r="B12" i="9"/>
  <c r="J12" i="9"/>
  <c r="D31" i="9"/>
  <c r="D32" i="9"/>
  <c r="D26" i="9"/>
  <c r="D27" i="9"/>
  <c r="D21" i="9"/>
  <c r="D22" i="9"/>
  <c r="D16" i="9"/>
  <c r="D17" i="9"/>
  <c r="C27" i="9"/>
  <c r="C26" i="9"/>
  <c r="D12" i="9"/>
  <c r="C12" i="9"/>
  <c r="D11" i="9"/>
  <c r="C11" i="9"/>
  <c r="C17" i="9"/>
  <c r="C16" i="9"/>
  <c r="I15" i="8"/>
  <c r="E15" i="8"/>
  <c r="K15" i="8"/>
  <c r="N13" i="2"/>
  <c r="U14" i="2"/>
  <c r="A14" i="2"/>
  <c r="B15" i="8"/>
  <c r="J15" i="8"/>
  <c r="I16" i="8"/>
  <c r="E16" i="8"/>
  <c r="K16" i="8"/>
  <c r="B16" i="8"/>
  <c r="J16" i="8"/>
  <c r="E17" i="8"/>
  <c r="K17" i="8"/>
  <c r="B17" i="8"/>
  <c r="J17" i="8"/>
  <c r="I10" i="8"/>
  <c r="E10" i="8"/>
  <c r="K10" i="8"/>
  <c r="N12" i="2"/>
  <c r="U13" i="2"/>
  <c r="A13" i="2"/>
  <c r="B10" i="8"/>
  <c r="J10" i="8"/>
  <c r="I11" i="8"/>
  <c r="E11" i="8"/>
  <c r="K11" i="8"/>
  <c r="B11" i="8"/>
  <c r="J11" i="8"/>
  <c r="E12" i="8"/>
  <c r="K12" i="8"/>
  <c r="B12" i="8"/>
  <c r="J12" i="8"/>
  <c r="E13" i="8"/>
  <c r="K13" i="8"/>
  <c r="B13" i="8"/>
  <c r="J13" i="8"/>
  <c r="D13" i="8"/>
  <c r="C13" i="8"/>
  <c r="E18" i="8"/>
  <c r="K18" i="8"/>
  <c r="B18" i="8"/>
  <c r="J18" i="8"/>
  <c r="D18" i="8"/>
  <c r="C18" i="8"/>
  <c r="I29" i="7"/>
  <c r="E29" i="7"/>
  <c r="K29" i="7"/>
  <c r="N11" i="2"/>
  <c r="N10" i="2"/>
  <c r="U11" i="2"/>
  <c r="A11" i="2"/>
  <c r="B29" i="7"/>
  <c r="J29" i="7"/>
  <c r="A23" i="2"/>
  <c r="B30" i="7"/>
  <c r="E30" i="7"/>
  <c r="K30" i="7"/>
  <c r="J30" i="7"/>
  <c r="E31" i="7"/>
  <c r="K31" i="7"/>
  <c r="A46" i="2"/>
  <c r="B31" i="7"/>
  <c r="J31" i="7"/>
  <c r="E32" i="7"/>
  <c r="K32" i="7"/>
  <c r="A32" i="2"/>
  <c r="B32" i="7"/>
  <c r="J32" i="7"/>
  <c r="E33" i="7"/>
  <c r="K33" i="7"/>
  <c r="A25" i="2"/>
  <c r="B33" i="7"/>
  <c r="J33" i="7"/>
  <c r="E34" i="7"/>
  <c r="K34" i="7"/>
  <c r="B34" i="7"/>
  <c r="J34" i="7"/>
  <c r="I38" i="7"/>
  <c r="E38" i="7"/>
  <c r="K38" i="7"/>
  <c r="U12" i="2"/>
  <c r="A12" i="2"/>
  <c r="B38" i="7"/>
  <c r="J38" i="7"/>
  <c r="E39" i="7"/>
  <c r="K39" i="7"/>
  <c r="A24" i="2"/>
  <c r="B39" i="7"/>
  <c r="J39" i="7"/>
  <c r="E40" i="7"/>
  <c r="K40" i="7"/>
  <c r="B40" i="7"/>
  <c r="J40" i="7"/>
  <c r="E41" i="7"/>
  <c r="K41" i="7"/>
  <c r="B41" i="7"/>
  <c r="J41" i="7"/>
  <c r="E42" i="7"/>
  <c r="K42" i="7"/>
  <c r="B42" i="7"/>
  <c r="J42" i="7"/>
  <c r="E43" i="7"/>
  <c r="K43" i="7"/>
  <c r="B43" i="7"/>
  <c r="J43" i="7"/>
  <c r="I47" i="7"/>
  <c r="E47" i="7"/>
  <c r="K47" i="7"/>
  <c r="A36" i="2"/>
  <c r="B47" i="7"/>
  <c r="J47" i="7"/>
  <c r="E48" i="7"/>
  <c r="K48" i="7"/>
  <c r="B48" i="7"/>
  <c r="J48" i="7"/>
  <c r="E49" i="7"/>
  <c r="K49" i="7"/>
  <c r="B49" i="7"/>
  <c r="J49" i="7"/>
  <c r="I53" i="7"/>
  <c r="E53" i="7"/>
  <c r="K53" i="7"/>
  <c r="A37" i="2"/>
  <c r="B53" i="7"/>
  <c r="J53" i="7"/>
  <c r="E54" i="7"/>
  <c r="K54" i="7"/>
  <c r="B54" i="7"/>
  <c r="J54" i="7"/>
  <c r="E55" i="7"/>
  <c r="K55" i="7"/>
  <c r="B55" i="7"/>
  <c r="J55" i="7"/>
  <c r="N9" i="2"/>
  <c r="U10" i="2"/>
  <c r="A10" i="2"/>
  <c r="B20" i="7"/>
  <c r="C20" i="7"/>
  <c r="I20" i="7"/>
  <c r="E20" i="7"/>
  <c r="K20" i="7"/>
  <c r="J20" i="7"/>
  <c r="A22" i="2"/>
  <c r="B21" i="7"/>
  <c r="E21" i="7"/>
  <c r="K21" i="7"/>
  <c r="J21" i="7"/>
  <c r="B22" i="7"/>
  <c r="E22" i="7"/>
  <c r="K22" i="7"/>
  <c r="J22" i="7"/>
  <c r="B23" i="7"/>
  <c r="E23" i="7"/>
  <c r="K23" i="7"/>
  <c r="J23" i="7"/>
  <c r="B24" i="7"/>
  <c r="E24" i="7"/>
  <c r="K24" i="7"/>
  <c r="J24" i="7"/>
  <c r="B25" i="7"/>
  <c r="E25" i="7"/>
  <c r="K25" i="7"/>
  <c r="J25" i="7"/>
  <c r="I11" i="7"/>
  <c r="U9" i="2"/>
  <c r="A9" i="2"/>
  <c r="B11" i="7"/>
  <c r="E11" i="7"/>
  <c r="K11" i="7"/>
  <c r="J11" i="7"/>
  <c r="A21" i="2"/>
  <c r="B12" i="7"/>
  <c r="E12" i="7"/>
  <c r="K12" i="7"/>
  <c r="J12" i="7"/>
  <c r="B13" i="7"/>
  <c r="E13" i="7"/>
  <c r="K13" i="7"/>
  <c r="J13" i="7"/>
  <c r="B14" i="7"/>
  <c r="E14" i="7"/>
  <c r="K14" i="7"/>
  <c r="J14" i="7"/>
  <c r="B15" i="7"/>
  <c r="E15" i="7"/>
  <c r="K15" i="7"/>
  <c r="J15" i="7"/>
  <c r="B16" i="7"/>
  <c r="E16" i="7"/>
  <c r="K16" i="7"/>
  <c r="J16" i="7"/>
  <c r="B17" i="7"/>
  <c r="E17" i="7"/>
  <c r="K17" i="7"/>
  <c r="J17" i="7"/>
  <c r="B44" i="7"/>
  <c r="E44" i="7"/>
  <c r="K44" i="7"/>
  <c r="J44" i="7"/>
  <c r="D23" i="7"/>
  <c r="E50" i="7"/>
  <c r="K50" i="7"/>
  <c r="B50" i="7"/>
  <c r="J50" i="7"/>
  <c r="D50" i="7"/>
  <c r="C50" i="7"/>
  <c r="D49" i="7"/>
  <c r="C49" i="7"/>
  <c r="D48" i="7"/>
  <c r="C48" i="7"/>
  <c r="E56" i="7"/>
  <c r="K56" i="7"/>
  <c r="B56" i="7"/>
  <c r="J56" i="7"/>
  <c r="D56" i="7"/>
  <c r="C56" i="7"/>
  <c r="D55" i="7"/>
  <c r="C55" i="7"/>
  <c r="D44" i="7"/>
  <c r="D54" i="7"/>
  <c r="C54" i="7"/>
  <c r="C60" i="7"/>
  <c r="D60" i="7"/>
  <c r="C61" i="7"/>
  <c r="D61" i="7"/>
  <c r="C62" i="7"/>
  <c r="D62" i="7"/>
  <c r="C59" i="7"/>
  <c r="D15" i="7"/>
  <c r="E35" i="7"/>
  <c r="K35" i="7"/>
  <c r="B35" i="7"/>
  <c r="J35" i="7"/>
  <c r="D35" i="7"/>
  <c r="C35" i="7"/>
  <c r="D34" i="7"/>
  <c r="C34" i="7"/>
  <c r="D33" i="7"/>
  <c r="C33" i="7"/>
  <c r="D32" i="7"/>
  <c r="C32" i="7"/>
  <c r="E26" i="7"/>
  <c r="K26" i="7"/>
  <c r="B26" i="7"/>
  <c r="J26" i="7"/>
  <c r="D26" i="7"/>
  <c r="C26" i="7"/>
  <c r="D25" i="7"/>
  <c r="C25" i="7"/>
  <c r="D24" i="7"/>
  <c r="C24" i="7"/>
  <c r="C23" i="7"/>
  <c r="C14" i="7"/>
  <c r="D14" i="7"/>
  <c r="C15" i="7"/>
  <c r="C16" i="7"/>
  <c r="D16" i="7"/>
  <c r="C17" i="7"/>
  <c r="D17" i="7"/>
  <c r="C32" i="9"/>
  <c r="C31" i="9"/>
  <c r="C30" i="9"/>
  <c r="C25" i="9"/>
  <c r="C22" i="9"/>
  <c r="C21" i="9"/>
  <c r="C20" i="9"/>
  <c r="C15" i="9"/>
  <c r="C10" i="9"/>
  <c r="D23" i="8"/>
  <c r="C23" i="8"/>
  <c r="D22" i="8"/>
  <c r="C22" i="8"/>
  <c r="D21" i="8"/>
  <c r="C21" i="8"/>
  <c r="C20" i="8"/>
  <c r="D17" i="8"/>
  <c r="C17" i="8"/>
  <c r="D16" i="8"/>
  <c r="C16" i="8"/>
  <c r="C15" i="8"/>
  <c r="D12" i="8"/>
  <c r="C12" i="8"/>
  <c r="D11" i="8"/>
  <c r="C11" i="8"/>
  <c r="C10" i="8"/>
  <c r="C53" i="7"/>
  <c r="C47" i="7"/>
  <c r="C44" i="7"/>
  <c r="D43" i="7"/>
  <c r="C43" i="7"/>
  <c r="D42" i="7"/>
  <c r="C42" i="7"/>
  <c r="D41" i="7"/>
  <c r="C41" i="7"/>
  <c r="D40" i="7"/>
  <c r="C40" i="7"/>
  <c r="D39" i="7"/>
  <c r="C39" i="7"/>
  <c r="C38" i="7"/>
  <c r="D30" i="7"/>
  <c r="C30" i="7"/>
  <c r="D31" i="7"/>
  <c r="C31" i="7"/>
  <c r="C29" i="7"/>
  <c r="D22" i="7"/>
  <c r="C22" i="7"/>
  <c r="D21" i="7"/>
  <c r="C21" i="7"/>
  <c r="D13" i="7"/>
  <c r="C13" i="7"/>
  <c r="D12" i="7"/>
  <c r="C12" i="7"/>
  <c r="C11" i="7"/>
  <c r="A45" i="2"/>
  <c r="A34" i="2"/>
  <c r="B10" i="6"/>
  <c r="B11" i="6"/>
  <c r="B9" i="6"/>
  <c r="F6" i="6"/>
  <c r="F7" i="6"/>
  <c r="F5" i="6"/>
  <c r="D6" i="6"/>
  <c r="D7" i="6"/>
  <c r="D8" i="6"/>
  <c r="D9" i="6"/>
  <c r="D5" i="6"/>
  <c r="B6" i="6"/>
  <c r="B7" i="6"/>
  <c r="B8" i="6"/>
  <c r="B5" i="6"/>
  <c r="K5" i="3"/>
</calcChain>
</file>

<file path=xl/sharedStrings.xml><?xml version="1.0" encoding="utf-8"?>
<sst xmlns="http://schemas.openxmlformats.org/spreadsheetml/2006/main" count="409" uniqueCount="169">
  <si>
    <t>Produit:</t>
  </si>
  <si>
    <t>Table sur mesure</t>
  </si>
  <si>
    <t xml:space="preserve">Volume annuel: </t>
  </si>
  <si>
    <t>Investissements:</t>
  </si>
  <si>
    <t>Prix unitaire</t>
  </si>
  <si>
    <t>Repère</t>
  </si>
  <si>
    <t>Désignation</t>
  </si>
  <si>
    <t>Unité</t>
  </si>
  <si>
    <t>Matière
 principale</t>
  </si>
  <si>
    <t>Traitement de surface</t>
  </si>
  <si>
    <t>Couleur</t>
  </si>
  <si>
    <t>Présence sous ensembles</t>
  </si>
  <si>
    <t>Plan</t>
  </si>
  <si>
    <t>Date de consultation</t>
  </si>
  <si>
    <t>Date de commande</t>
  </si>
  <si>
    <t>Référence
 Interne</t>
  </si>
  <si>
    <t>Volume /an</t>
  </si>
  <si>
    <t>Volume</t>
  </si>
  <si>
    <t>Poids</t>
  </si>
  <si>
    <t>Fournisseur 1</t>
  </si>
  <si>
    <t>Fournisseur 2</t>
  </si>
  <si>
    <t>Echantillons initiaux</t>
  </si>
  <si>
    <t>Pré-séries</t>
  </si>
  <si>
    <t>Nom</t>
  </si>
  <si>
    <t>Référence fournisseur</t>
  </si>
  <si>
    <t>Cdés</t>
  </si>
  <si>
    <t>Reçus</t>
  </si>
  <si>
    <t>Validés</t>
  </si>
  <si>
    <t>Quantité</t>
  </si>
  <si>
    <t>000</t>
  </si>
  <si>
    <t>Extrusion Aluminium</t>
  </si>
  <si>
    <t>001</t>
  </si>
  <si>
    <t>EN AW 6060</t>
  </si>
  <si>
    <t>x</t>
  </si>
  <si>
    <t>002</t>
  </si>
  <si>
    <t>Fonderie</t>
  </si>
  <si>
    <t>Pièce d’angle</t>
  </si>
  <si>
    <t>Pcs</t>
  </si>
  <si>
    <t>Fonderie A380</t>
  </si>
  <si>
    <t>Injection plastique</t>
  </si>
  <si>
    <t>PA 6-6 15% fibre</t>
  </si>
  <si>
    <t>Usinage</t>
  </si>
  <si>
    <t xml:space="preserve">Plateau chêne massif 20 mm </t>
  </si>
  <si>
    <t>M2</t>
  </si>
  <si>
    <t>Plateau acacia 35mm</t>
  </si>
  <si>
    <t>Plateau merisier 30mm</t>
  </si>
  <si>
    <t>Plateau inox 3mm</t>
  </si>
  <si>
    <t>Plateau verre dépoli 6mm</t>
  </si>
  <si>
    <t>Tolerie</t>
  </si>
  <si>
    <t>Support intermédiaire</t>
  </si>
  <si>
    <t>Acier</t>
  </si>
  <si>
    <t>Accessoires + existants</t>
  </si>
  <si>
    <t>Visserie</t>
  </si>
  <si>
    <t>Ecrou frein M6</t>
  </si>
  <si>
    <t>Largeur :</t>
  </si>
  <si>
    <t>Hauteur :</t>
  </si>
  <si>
    <t>Coût de revient:</t>
  </si>
  <si>
    <t>TOTAL :</t>
  </si>
  <si>
    <t>Unité :</t>
  </si>
  <si>
    <t>Indice</t>
  </si>
  <si>
    <t>Remarque</t>
  </si>
  <si>
    <t>Formule</t>
  </si>
  <si>
    <t xml:space="preserve">Coupe </t>
  </si>
  <si>
    <t xml:space="preserve">Poinçonnage </t>
  </si>
  <si>
    <t>Prix</t>
  </si>
  <si>
    <t>Chute</t>
  </si>
  <si>
    <t>Sous ensemble pieds :</t>
  </si>
  <si>
    <t>SE-P01</t>
  </si>
  <si>
    <t>mm</t>
  </si>
  <si>
    <t>=2</t>
  </si>
  <si>
    <t>SE-P02</t>
  </si>
  <si>
    <t>SE-S01</t>
  </si>
  <si>
    <t>Sous ensemble structure</t>
  </si>
  <si>
    <t>a</t>
  </si>
  <si>
    <t>SE-PL01</t>
  </si>
  <si>
    <t>=1</t>
  </si>
  <si>
    <t>=6</t>
  </si>
  <si>
    <t>Plateau</t>
  </si>
  <si>
    <t>Pieds</t>
  </si>
  <si>
    <t>Conditionnement</t>
  </si>
  <si>
    <t>Profil pied carré 40x40</t>
  </si>
  <si>
    <t>Profil pied rectangulaire 40x80</t>
  </si>
  <si>
    <t>Profil pied en L 80x80</t>
  </si>
  <si>
    <t>Profil de structure type boiserie 30x40</t>
  </si>
  <si>
    <t>Profil structure rectangulaire 30x40</t>
  </si>
  <si>
    <t>Profil structure carré 80x80</t>
  </si>
  <si>
    <t>003</t>
  </si>
  <si>
    <t>004</t>
  </si>
  <si>
    <t>005</t>
  </si>
  <si>
    <t>006</t>
  </si>
  <si>
    <t>007</t>
  </si>
  <si>
    <t>Embout pied rond Ø40</t>
  </si>
  <si>
    <t>Embout pied carré 40x40</t>
  </si>
  <si>
    <t>Embout pied rectangulaire 40x80</t>
  </si>
  <si>
    <t>Embout pied L 80x80</t>
  </si>
  <si>
    <t>Table sur mesure :</t>
  </si>
  <si>
    <t>Extrusion polymère</t>
  </si>
  <si>
    <t>Pied bois carré 40x40</t>
  </si>
  <si>
    <t>Pied bois rond Ø40</t>
  </si>
  <si>
    <t>Pied bois rectangulaire 40x80</t>
  </si>
  <si>
    <t>Vis à tôle tête fraisée Ø6,3 x 50</t>
  </si>
  <si>
    <t>Noir</t>
  </si>
  <si>
    <t>Profil pied rond Ø40</t>
  </si>
  <si>
    <t>Insert métrique pour bois M6</t>
  </si>
  <si>
    <t>Vis métrique tête fraisée M6x50</t>
  </si>
  <si>
    <t>Hauteur plateau</t>
  </si>
  <si>
    <t>Longueur :</t>
  </si>
  <si>
    <t>=4</t>
  </si>
  <si>
    <t>Surmoulage pièce de réglage</t>
  </si>
  <si>
    <t>POM</t>
  </si>
  <si>
    <t>Vis de réglage</t>
  </si>
  <si>
    <t>Zingage 8 um</t>
  </si>
  <si>
    <t>Cr40</t>
  </si>
  <si>
    <t>Temps</t>
  </si>
  <si>
    <t>Minutes</t>
  </si>
  <si>
    <t>Temps humain</t>
  </si>
  <si>
    <t>Temps machine</t>
  </si>
  <si>
    <t>=10</t>
  </si>
  <si>
    <t>=5</t>
  </si>
  <si>
    <t>=(H-HPlateau-55)</t>
  </si>
  <si>
    <t>=(H-HPlateau-40)</t>
  </si>
  <si>
    <t>Pieds :</t>
  </si>
  <si>
    <t>Plateau :</t>
  </si>
  <si>
    <t>Structure</t>
  </si>
  <si>
    <t>Structure :</t>
  </si>
  <si>
    <t>b</t>
  </si>
  <si>
    <t>Longueur</t>
  </si>
  <si>
    <t>Largeur</t>
  </si>
  <si>
    <t>H</t>
  </si>
  <si>
    <t>l</t>
  </si>
  <si>
    <t>L</t>
  </si>
  <si>
    <t>Vis autoforeuse Ø4,2x20</t>
  </si>
  <si>
    <t>=(L-40)</t>
  </si>
  <si>
    <t>=(l-40)</t>
  </si>
  <si>
    <t>=16</t>
  </si>
  <si>
    <t>Sous ensemble plateaux bois</t>
  </si>
  <si>
    <t>=Lxl</t>
  </si>
  <si>
    <t>Ventouse pour plateaux minces</t>
  </si>
  <si>
    <t>Outillage</t>
  </si>
  <si>
    <t>SE-PL02</t>
  </si>
  <si>
    <t>Estimation</t>
  </si>
  <si>
    <t>Surface</t>
  </si>
  <si>
    <t>Surface à traiter</t>
  </si>
  <si>
    <t>Amortissement :</t>
  </si>
  <si>
    <t>Sous ensemble pied Ø 40 aluminium</t>
  </si>
  <si>
    <t>Sous ensemble pied carré 40x40 aluminium</t>
  </si>
  <si>
    <t>Sous ensemble piedrectangulaire 40x80 aluminium</t>
  </si>
  <si>
    <t>Sous ensemble pied en L 80x80 aluminium</t>
  </si>
  <si>
    <t>Sous ensemble pieds rond Ø40 bois</t>
  </si>
  <si>
    <t>Sous ensemble pieds carré 40x40 bois</t>
  </si>
  <si>
    <t>Sous ensemble pieds rectangulaire 40x80 bois</t>
  </si>
  <si>
    <t>SE-P03</t>
  </si>
  <si>
    <t>SE-P04</t>
  </si>
  <si>
    <t>SE-P05</t>
  </si>
  <si>
    <t>SE-P06</t>
  </si>
  <si>
    <t>SE-P07</t>
  </si>
  <si>
    <t>SE-S02</t>
  </si>
  <si>
    <t>SE-S03</t>
  </si>
  <si>
    <t>SE-PL03</t>
  </si>
  <si>
    <t>SE-PL04</t>
  </si>
  <si>
    <t>SE-PL05</t>
  </si>
  <si>
    <t>Total SE-P… :</t>
  </si>
  <si>
    <t>Total SE-S… :</t>
  </si>
  <si>
    <t>SE-PL…</t>
  </si>
  <si>
    <t>SE-P…</t>
  </si>
  <si>
    <t>SE-S…</t>
  </si>
  <si>
    <t>5</t>
  </si>
  <si>
    <t>ans</t>
  </si>
  <si>
    <t>= Cases de configuration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</si>
</sst>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&quot; &quot;* #,##0.00&quot; € &quot;;&quot;-&quot;* #,##0.00&quot; € &quot;;&quot; &quot;* &quot;-&quot;??&quot; € &quot;"/>
    <numFmt numFmtId="165" formatCode="_-* #,##0.00\ [$€-40C]_-;\-* #,##0.00\ [$€-40C]_-;_-* &quot;-&quot;??\ [$€-40C]_-;_-@_-"/>
    <numFmt numFmtId="166" formatCode="_-* #,##0.00\ [$€-1]_-;\-* #,##0.00\ [$€-1]_-;_-* &quot;-&quot;??\ [$€-1]_-;_-@_-"/>
  </numFmts>
  <fonts count="22" x14ac:knownFonts="1">
    <font>
      <sz val="10"/>
      <color indexed="8"/>
      <name val="Arial"/>
    </font>
    <font>
      <b/>
      <u/>
      <sz val="14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14"/>
      <name val="Arial"/>
      <family val="2"/>
    </font>
    <font>
      <i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14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b/>
      <sz val="10"/>
      <color indexed="2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4"/>
      <color indexed="8"/>
      <name val="Arial"/>
    </font>
    <font>
      <b/>
      <sz val="14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/>
      <top style="medium">
        <color indexed="8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medium">
        <color indexed="8"/>
      </bottom>
      <diagonal/>
    </border>
    <border>
      <left style="thin">
        <color indexed="13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/>
      <bottom style="thin">
        <color indexed="13"/>
      </bottom>
      <diagonal/>
    </border>
    <border>
      <left style="thin">
        <color indexed="13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medium">
        <color indexed="8"/>
      </right>
      <top style="thin">
        <color indexed="1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5">
    <xf numFmtId="0" fontId="0" fillId="0" borderId="0" applyNumberFormat="0" applyFill="0" applyBorder="0" applyProtection="0"/>
    <xf numFmtId="44" fontId="12" fillId="0" borderId="0" applyFont="0" applyFill="0" applyBorder="0" applyAlignment="0" applyProtection="0"/>
    <xf numFmtId="44" fontId="14" fillId="0" borderId="4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49" fontId="0" fillId="2" borderId="1" xfId="0" applyNumberFormat="1" applyFont="1" applyFill="1" applyBorder="1" applyAlignment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/>
    <xf numFmtId="14" fontId="0" fillId="0" borderId="1" xfId="0" applyNumberFormat="1" applyFont="1" applyBorder="1" applyAlignment="1"/>
    <xf numFmtId="0" fontId="0" fillId="2" borderId="2" xfId="0" applyFont="1" applyFill="1" applyBorder="1" applyAlignment="1"/>
    <xf numFmtId="0" fontId="0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49" fontId="0" fillId="2" borderId="6" xfId="0" applyNumberFormat="1" applyFont="1" applyFill="1" applyBorder="1" applyAlignment="1">
      <alignment horizontal="center"/>
    </xf>
    <xf numFmtId="0" fontId="0" fillId="2" borderId="7" xfId="0" applyFont="1" applyFill="1" applyBorder="1" applyAlignment="1"/>
    <xf numFmtId="0" fontId="0" fillId="2" borderId="4" xfId="0" applyFont="1" applyFill="1" applyBorder="1" applyAlignment="1"/>
    <xf numFmtId="164" fontId="0" fillId="2" borderId="6" xfId="0" applyNumberFormat="1" applyFont="1" applyFill="1" applyBorder="1" applyAlignment="1"/>
    <xf numFmtId="0" fontId="0" fillId="2" borderId="6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2" borderId="8" xfId="0" applyFont="1" applyFill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left"/>
    </xf>
    <xf numFmtId="0" fontId="0" fillId="2" borderId="5" xfId="0" applyFont="1" applyFill="1" applyBorder="1" applyAlignment="1"/>
    <xf numFmtId="49" fontId="6" fillId="2" borderId="9" xfId="0" applyNumberFormat="1" applyFont="1" applyFill="1" applyBorder="1" applyAlignment="1">
      <alignment horizontal="left"/>
    </xf>
    <xf numFmtId="164" fontId="0" fillId="2" borderId="9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/>
    <xf numFmtId="0" fontId="0" fillId="2" borderId="33" xfId="0" applyFont="1" applyFill="1" applyBorder="1" applyAlignment="1"/>
    <xf numFmtId="49" fontId="3" fillId="2" borderId="30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NumberFormat="1" applyFont="1" applyFill="1" applyBorder="1" applyAlignment="1">
      <alignment horizontal="center"/>
    </xf>
    <xf numFmtId="0" fontId="0" fillId="2" borderId="8" xfId="0" applyNumberFormat="1" applyFont="1" applyFill="1" applyBorder="1" applyAlignment="1"/>
    <xf numFmtId="0" fontId="0" fillId="2" borderId="34" xfId="0" applyFont="1" applyFill="1" applyBorder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2" fillId="2" borderId="1" xfId="0" applyFont="1" applyFill="1" applyBorder="1" applyAlignment="1"/>
    <xf numFmtId="0" fontId="0" fillId="0" borderId="4" xfId="0" applyFont="1" applyBorder="1" applyAlignment="1"/>
    <xf numFmtId="0" fontId="2" fillId="2" borderId="2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3" fillId="4" borderId="36" xfId="0" applyFont="1" applyFill="1" applyBorder="1" applyAlignment="1">
      <alignment horizontal="left"/>
    </xf>
    <xf numFmtId="0" fontId="0" fillId="4" borderId="37" xfId="0" applyFill="1" applyBorder="1"/>
    <xf numFmtId="0" fontId="0" fillId="4" borderId="36" xfId="0" applyFill="1" applyBorder="1"/>
    <xf numFmtId="0" fontId="13" fillId="4" borderId="38" xfId="0" applyFont="1" applyFill="1" applyBorder="1"/>
    <xf numFmtId="0" fontId="0" fillId="4" borderId="38" xfId="0" applyFill="1" applyBorder="1"/>
    <xf numFmtId="44" fontId="15" fillId="4" borderId="37" xfId="2" applyFont="1" applyFill="1" applyBorder="1" applyAlignment="1">
      <alignment horizontal="center"/>
    </xf>
    <xf numFmtId="14" fontId="0" fillId="4" borderId="37" xfId="0" applyNumberFormat="1" applyFill="1" applyBorder="1"/>
    <xf numFmtId="0" fontId="0" fillId="2" borderId="35" xfId="0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horizontal="center" vertical="center"/>
    </xf>
    <xf numFmtId="49" fontId="12" fillId="2" borderId="35" xfId="0" applyNumberFormat="1" applyFont="1" applyFill="1" applyBorder="1" applyAlignment="1">
      <alignment vertical="center"/>
    </xf>
    <xf numFmtId="49" fontId="3" fillId="0" borderId="35" xfId="0" applyNumberFormat="1" applyFont="1" applyBorder="1" applyAlignment="1">
      <alignment horizontal="center"/>
    </xf>
    <xf numFmtId="49" fontId="0" fillId="2" borderId="35" xfId="0" applyNumberFormat="1" applyFont="1" applyFill="1" applyBorder="1" applyAlignment="1">
      <alignment vertical="center"/>
    </xf>
    <xf numFmtId="49" fontId="0" fillId="0" borderId="35" xfId="0" applyNumberFormat="1" applyFont="1" applyBorder="1" applyAlignment="1"/>
    <xf numFmtId="0" fontId="0" fillId="0" borderId="35" xfId="0" applyNumberFormat="1" applyFont="1" applyBorder="1" applyAlignment="1">
      <alignment horizontal="center"/>
    </xf>
    <xf numFmtId="0" fontId="0" fillId="0" borderId="35" xfId="0" applyFont="1" applyBorder="1" applyAlignment="1"/>
    <xf numFmtId="164" fontId="9" fillId="3" borderId="35" xfId="0" applyNumberFormat="1" applyFont="1" applyFill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0" borderId="35" xfId="0" applyNumberFormat="1" applyFont="1" applyBorder="1" applyAlignment="1"/>
    <xf numFmtId="0" fontId="3" fillId="0" borderId="35" xfId="0" applyFont="1" applyBorder="1" applyAlignment="1">
      <alignment horizontal="center"/>
    </xf>
    <xf numFmtId="49" fontId="5" fillId="3" borderId="39" xfId="0" applyNumberFormat="1" applyFont="1" applyFill="1" applyBorder="1" applyAlignment="1">
      <alignment horizontal="center"/>
    </xf>
    <xf numFmtId="49" fontId="5" fillId="3" borderId="22" xfId="0" applyNumberFormat="1" applyFont="1" applyFill="1" applyBorder="1" applyAlignment="1">
      <alignment horizontal="center"/>
    </xf>
    <xf numFmtId="49" fontId="4" fillId="0" borderId="40" xfId="0" applyNumberFormat="1" applyFont="1" applyBorder="1" applyAlignment="1">
      <alignment horizontal="center"/>
    </xf>
    <xf numFmtId="49" fontId="4" fillId="2" borderId="41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/>
    <xf numFmtId="0" fontId="13" fillId="4" borderId="35" xfId="0" applyFont="1" applyFill="1" applyBorder="1" applyAlignment="1">
      <alignment horizontal="left"/>
    </xf>
    <xf numFmtId="0" fontId="0" fillId="4" borderId="35" xfId="0" applyFill="1" applyBorder="1" applyAlignment="1">
      <alignment horizontal="center" vertical="center"/>
    </xf>
    <xf numFmtId="0" fontId="0" fillId="4" borderId="35" xfId="0" applyFill="1" applyBorder="1"/>
    <xf numFmtId="0" fontId="0" fillId="4" borderId="35" xfId="0" applyFill="1" applyBorder="1" applyAlignment="1">
      <alignment horizontal="center"/>
    </xf>
    <xf numFmtId="0" fontId="13" fillId="4" borderId="35" xfId="0" applyFont="1" applyFill="1" applyBorder="1"/>
    <xf numFmtId="44" fontId="15" fillId="4" borderId="35" xfId="2" applyFont="1" applyFill="1" applyBorder="1" applyAlignment="1">
      <alignment horizontal="center"/>
    </xf>
    <xf numFmtId="44" fontId="16" fillId="4" borderId="35" xfId="1" applyFont="1" applyFill="1" applyBorder="1" applyAlignment="1">
      <alignment horizontal="center"/>
    </xf>
    <xf numFmtId="14" fontId="0" fillId="4" borderId="35" xfId="0" applyNumberFormat="1" applyFill="1" applyBorder="1"/>
    <xf numFmtId="0" fontId="0" fillId="4" borderId="35" xfId="0" applyNumberFormat="1" applyFill="1" applyBorder="1"/>
    <xf numFmtId="0" fontId="0" fillId="2" borderId="35" xfId="0" applyNumberFormat="1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left"/>
    </xf>
    <xf numFmtId="0" fontId="0" fillId="0" borderId="35" xfId="0" applyFont="1" applyBorder="1" applyAlignment="1">
      <alignment horizontal="left"/>
    </xf>
    <xf numFmtId="49" fontId="0" fillId="2" borderId="35" xfId="0" applyNumberFormat="1" applyFont="1" applyFill="1" applyBorder="1" applyAlignment="1">
      <alignment horizontal="left"/>
    </xf>
    <xf numFmtId="14" fontId="0" fillId="0" borderId="35" xfId="0" applyNumberFormat="1" applyFont="1" applyBorder="1" applyAlignment="1">
      <alignment horizontal="center"/>
    </xf>
    <xf numFmtId="0" fontId="0" fillId="2" borderId="35" xfId="0" applyFont="1" applyFill="1" applyBorder="1" applyAlignment="1"/>
    <xf numFmtId="49" fontId="12" fillId="2" borderId="35" xfId="0" applyNumberFormat="1" applyFont="1" applyFill="1" applyBorder="1" applyAlignment="1">
      <alignment horizontal="left"/>
    </xf>
    <xf numFmtId="14" fontId="6" fillId="0" borderId="35" xfId="0" applyNumberFormat="1" applyFont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49" fontId="0" fillId="0" borderId="35" xfId="0" applyNumberFormat="1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0" fillId="2" borderId="3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/>
    </xf>
    <xf numFmtId="0" fontId="12" fillId="2" borderId="35" xfId="0" applyFont="1" applyFill="1" applyBorder="1" applyAlignment="1"/>
    <xf numFmtId="0" fontId="12" fillId="4" borderId="35" xfId="0" applyFont="1" applyFill="1" applyBorder="1"/>
    <xf numFmtId="0" fontId="12" fillId="0" borderId="35" xfId="0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25" xfId="0" applyNumberFormat="1" applyFont="1" applyFill="1" applyBorder="1" applyAlignment="1">
      <alignment horizontal="center" vertical="center" wrapText="1"/>
    </xf>
    <xf numFmtId="0" fontId="0" fillId="4" borderId="37" xfId="0" applyNumberFormat="1" applyFill="1" applyBorder="1"/>
    <xf numFmtId="0" fontId="12" fillId="2" borderId="6" xfId="0" quotePrefix="1" applyNumberFormat="1" applyFont="1" applyFill="1" applyBorder="1" applyAlignment="1">
      <alignment horizontal="left"/>
    </xf>
    <xf numFmtId="0" fontId="6" fillId="2" borderId="24" xfId="0" applyNumberFormat="1" applyFont="1" applyFill="1" applyBorder="1" applyAlignment="1">
      <alignment horizontal="center" vertical="center" wrapText="1"/>
    </xf>
    <xf numFmtId="44" fontId="0" fillId="2" borderId="1" xfId="1" applyFont="1" applyFill="1" applyBorder="1" applyAlignment="1"/>
    <xf numFmtId="44" fontId="1" fillId="2" borderId="1" xfId="1" applyFont="1" applyFill="1" applyBorder="1" applyAlignment="1"/>
    <xf numFmtId="44" fontId="6" fillId="2" borderId="26" xfId="1" applyFont="1" applyFill="1" applyBorder="1" applyAlignment="1">
      <alignment horizontal="center" vertical="center" wrapText="1"/>
    </xf>
    <xf numFmtId="44" fontId="0" fillId="4" borderId="37" xfId="1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horizontal="center"/>
    </xf>
    <xf numFmtId="44" fontId="0" fillId="0" borderId="0" xfId="1" applyFont="1" applyAlignment="1"/>
    <xf numFmtId="0" fontId="6" fillId="0" borderId="1" xfId="0" applyFont="1" applyBorder="1" applyAlignment="1"/>
    <xf numFmtId="0" fontId="6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2" fillId="2" borderId="32" xfId="0" applyFont="1" applyFill="1" applyBorder="1" applyAlignment="1"/>
    <xf numFmtId="49" fontId="12" fillId="2" borderId="6" xfId="0" applyNumberFormat="1" applyFont="1" applyFill="1" applyBorder="1" applyAlignment="1">
      <alignment horizontal="center"/>
    </xf>
    <xf numFmtId="0" fontId="0" fillId="2" borderId="6" xfId="1" applyNumberFormat="1" applyFont="1" applyFill="1" applyBorder="1" applyAlignment="1">
      <alignment horizontal="center"/>
    </xf>
    <xf numFmtId="44" fontId="0" fillId="2" borderId="43" xfId="1" applyFont="1" applyFill="1" applyBorder="1" applyAlignment="1">
      <alignment horizontal="center"/>
    </xf>
    <xf numFmtId="0" fontId="12" fillId="2" borderId="44" xfId="0" applyFont="1" applyFill="1" applyBorder="1" applyAlignment="1"/>
    <xf numFmtId="49" fontId="12" fillId="2" borderId="43" xfId="0" applyNumberFormat="1" applyFont="1" applyFill="1" applyBorder="1" applyAlignment="1">
      <alignment horizontal="center"/>
    </xf>
    <xf numFmtId="0" fontId="12" fillId="2" borderId="43" xfId="0" quotePrefix="1" applyNumberFormat="1" applyFont="1" applyFill="1" applyBorder="1" applyAlignment="1">
      <alignment horizontal="left"/>
    </xf>
    <xf numFmtId="0" fontId="3" fillId="2" borderId="44" xfId="0" applyNumberFormat="1" applyFont="1" applyFill="1" applyBorder="1" applyAlignment="1">
      <alignment horizontal="center"/>
    </xf>
    <xf numFmtId="0" fontId="0" fillId="2" borderId="45" xfId="0" applyNumberFormat="1" applyFont="1" applyFill="1" applyBorder="1" applyAlignment="1"/>
    <xf numFmtId="49" fontId="3" fillId="2" borderId="46" xfId="0" applyNumberFormat="1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0" fillId="2" borderId="45" xfId="0" applyFont="1" applyFill="1" applyBorder="1" applyAlignment="1"/>
    <xf numFmtId="44" fontId="0" fillId="2" borderId="4" xfId="1" applyFont="1" applyFill="1" applyBorder="1" applyAlignment="1">
      <alignment horizontal="center"/>
    </xf>
    <xf numFmtId="0" fontId="12" fillId="2" borderId="4" xfId="0" applyFont="1" applyFill="1" applyBorder="1" applyAlignment="1"/>
    <xf numFmtId="49" fontId="12" fillId="2" borderId="4" xfId="0" applyNumberFormat="1" applyFont="1" applyFill="1" applyBorder="1" applyAlignment="1">
      <alignment horizontal="center"/>
    </xf>
    <xf numFmtId="0" fontId="12" fillId="2" borderId="4" xfId="0" quotePrefix="1" applyNumberFormat="1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center"/>
    </xf>
    <xf numFmtId="0" fontId="0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43" xfId="1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>
      <alignment horizontal="center" vertical="center"/>
    </xf>
    <xf numFmtId="0" fontId="0" fillId="4" borderId="36" xfId="0" applyNumberFormat="1" applyFill="1" applyBorder="1"/>
    <xf numFmtId="0" fontId="0" fillId="4" borderId="37" xfId="0" applyNumberFormat="1" applyFill="1" applyBorder="1" applyAlignment="1">
      <alignment horizontal="center"/>
    </xf>
    <xf numFmtId="0" fontId="0" fillId="2" borderId="42" xfId="1" applyNumberFormat="1" applyFont="1" applyFill="1" applyBorder="1" applyAlignment="1">
      <alignment horizontal="center"/>
    </xf>
    <xf numFmtId="0" fontId="0" fillId="2" borderId="4" xfId="1" applyNumberFormat="1" applyFont="1" applyFill="1" applyBorder="1" applyAlignment="1">
      <alignment horizontal="center"/>
    </xf>
    <xf numFmtId="44" fontId="0" fillId="4" borderId="35" xfId="1" applyFont="1" applyFill="1" applyBorder="1"/>
    <xf numFmtId="44" fontId="0" fillId="2" borderId="35" xfId="0" applyNumberFormat="1" applyFont="1" applyFill="1" applyBorder="1" applyAlignment="1">
      <alignment vertical="center"/>
    </xf>
    <xf numFmtId="164" fontId="0" fillId="2" borderId="35" xfId="0" applyNumberFormat="1" applyFont="1" applyFill="1" applyBorder="1" applyAlignment="1"/>
    <xf numFmtId="44" fontId="11" fillId="2" borderId="1" xfId="1" applyFont="1" applyFill="1" applyBorder="1" applyAlignment="1">
      <alignment horizontal="center"/>
    </xf>
    <xf numFmtId="44" fontId="8" fillId="3" borderId="23" xfId="1" applyFont="1" applyFill="1" applyBorder="1" applyAlignment="1">
      <alignment horizontal="center" vertical="center"/>
    </xf>
    <xf numFmtId="44" fontId="0" fillId="4" borderId="37" xfId="1" applyFont="1" applyFill="1" applyBorder="1"/>
    <xf numFmtId="44" fontId="17" fillId="2" borderId="6" xfId="1" applyFont="1" applyFill="1" applyBorder="1" applyAlignment="1">
      <alignment horizontal="center"/>
    </xf>
    <xf numFmtId="44" fontId="17" fillId="2" borderId="43" xfId="1" applyFont="1" applyFill="1" applyBorder="1" applyAlignment="1">
      <alignment horizontal="center"/>
    </xf>
    <xf numFmtId="44" fontId="17" fillId="2" borderId="4" xfId="1" applyFont="1" applyFill="1" applyBorder="1" applyAlignment="1">
      <alignment horizontal="center"/>
    </xf>
    <xf numFmtId="44" fontId="0" fillId="2" borderId="2" xfId="1" applyFont="1" applyFill="1" applyBorder="1" applyAlignment="1"/>
    <xf numFmtId="0" fontId="0" fillId="2" borderId="4" xfId="0" applyNumberFormat="1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0" fontId="12" fillId="4" borderId="37" xfId="0" applyNumberFormat="1" applyFont="1" applyFill="1" applyBorder="1"/>
    <xf numFmtId="44" fontId="6" fillId="0" borderId="0" xfId="0" applyNumberFormat="1" applyFont="1" applyAlignment="1"/>
    <xf numFmtId="0" fontId="0" fillId="2" borderId="48" xfId="0" applyNumberFormat="1" applyFont="1" applyFill="1" applyBorder="1" applyAlignment="1">
      <alignment horizontal="left"/>
    </xf>
    <xf numFmtId="0" fontId="12" fillId="0" borderId="48" xfId="0" applyNumberFormat="1" applyFont="1" applyBorder="1" applyAlignment="1">
      <alignment horizontal="center"/>
    </xf>
    <xf numFmtId="0" fontId="0" fillId="2" borderId="48" xfId="0" applyFont="1" applyFill="1" applyBorder="1" applyAlignment="1"/>
    <xf numFmtId="0" fontId="12" fillId="2" borderId="48" xfId="0" applyNumberFormat="1" applyFont="1" applyFill="1" applyBorder="1" applyAlignment="1">
      <alignment horizontal="left"/>
    </xf>
    <xf numFmtId="0" fontId="0" fillId="0" borderId="48" xfId="0" applyNumberFormat="1" applyFont="1" applyBorder="1" applyAlignment="1">
      <alignment horizontal="left"/>
    </xf>
    <xf numFmtId="0" fontId="0" fillId="0" borderId="48" xfId="0" applyNumberFormat="1" applyFont="1" applyBorder="1" applyAlignment="1"/>
    <xf numFmtId="0" fontId="0" fillId="0" borderId="48" xfId="0" applyNumberFormat="1" applyFont="1" applyBorder="1" applyAlignment="1">
      <alignment horizontal="center"/>
    </xf>
    <xf numFmtId="0" fontId="12" fillId="0" borderId="48" xfId="0" applyNumberFormat="1" applyFont="1" applyBorder="1" applyAlignment="1"/>
    <xf numFmtId="165" fontId="0" fillId="2" borderId="48" xfId="1" applyNumberFormat="1" applyFont="1" applyFill="1" applyBorder="1" applyAlignment="1"/>
    <xf numFmtId="49" fontId="9" fillId="0" borderId="35" xfId="0" applyNumberFormat="1" applyFont="1" applyFill="1" applyBorder="1" applyAlignment="1">
      <alignment horizontal="center"/>
    </xf>
    <xf numFmtId="164" fontId="9" fillId="0" borderId="35" xfId="0" applyNumberFormat="1" applyFont="1" applyFill="1" applyBorder="1" applyAlignment="1">
      <alignment horizontal="center"/>
    </xf>
    <xf numFmtId="44" fontId="9" fillId="0" borderId="35" xfId="0" applyNumberFormat="1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164" fontId="0" fillId="0" borderId="35" xfId="0" applyNumberFormat="1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164" fontId="0" fillId="0" borderId="35" xfId="0" applyNumberFormat="1" applyFont="1" applyFill="1" applyBorder="1" applyAlignment="1"/>
    <xf numFmtId="0" fontId="0" fillId="0" borderId="35" xfId="0" applyFont="1" applyFill="1" applyBorder="1" applyAlignment="1"/>
    <xf numFmtId="49" fontId="1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164" fontId="0" fillId="4" borderId="35" xfId="0" applyNumberFormat="1" applyFill="1" applyBorder="1"/>
    <xf numFmtId="49" fontId="6" fillId="2" borderId="11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/>
    <xf numFmtId="0" fontId="6" fillId="2" borderId="18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/>
    <xf numFmtId="49" fontId="6" fillId="2" borderId="14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0" borderId="20" xfId="0" applyFont="1" applyBorder="1" applyAlignment="1"/>
    <xf numFmtId="49" fontId="8" fillId="3" borderId="15" xfId="0" applyNumberFormat="1" applyFont="1" applyFill="1" applyBorder="1" applyAlignment="1">
      <alignment horizontal="center"/>
    </xf>
    <xf numFmtId="0" fontId="0" fillId="2" borderId="16" xfId="0" applyFont="1" applyFill="1" applyBorder="1" applyAlignment="1"/>
    <xf numFmtId="0" fontId="8" fillId="3" borderId="17" xfId="0" applyFont="1" applyFill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14" fontId="8" fillId="0" borderId="13" xfId="0" applyNumberFormat="1" applyFont="1" applyBorder="1" applyAlignment="1">
      <alignment horizontal="center"/>
    </xf>
    <xf numFmtId="14" fontId="8" fillId="2" borderId="14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49" fontId="7" fillId="2" borderId="13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/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4" fontId="8" fillId="3" borderId="16" xfId="1" applyFont="1" applyFill="1" applyBorder="1" applyAlignment="1">
      <alignment horizontal="center" vertical="center"/>
    </xf>
    <xf numFmtId="44" fontId="8" fillId="3" borderId="21" xfId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4" fontId="6" fillId="2" borderId="14" xfId="1" applyFont="1" applyFill="1" applyBorder="1" applyAlignment="1">
      <alignment horizontal="center" vertical="center" wrapText="1"/>
    </xf>
    <xf numFmtId="44" fontId="6" fillId="2" borderId="20" xfId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0" fillId="5" borderId="48" xfId="0" applyNumberFormat="1" applyFont="1" applyFill="1" applyBorder="1" applyAlignment="1">
      <alignment horizontal="center"/>
    </xf>
    <xf numFmtId="0" fontId="0" fillId="5" borderId="48" xfId="0" applyNumberFormat="1" applyFont="1" applyFill="1" applyBorder="1" applyAlignment="1">
      <alignment horizontal="center" vertical="center"/>
    </xf>
    <xf numFmtId="44" fontId="0" fillId="5" borderId="4" xfId="1" applyFont="1" applyFill="1" applyBorder="1" applyAlignment="1">
      <alignment horizontal="center"/>
    </xf>
    <xf numFmtId="44" fontId="20" fillId="2" borderId="1" xfId="1" applyFont="1" applyFill="1" applyBorder="1" applyAlignment="1">
      <alignment horizontal="center"/>
    </xf>
    <xf numFmtId="49" fontId="20" fillId="2" borderId="49" xfId="0" applyNumberFormat="1" applyFont="1" applyFill="1" applyBorder="1" applyAlignment="1">
      <alignment horizontal="center"/>
    </xf>
    <xf numFmtId="49" fontId="20" fillId="2" borderId="50" xfId="0" applyNumberFormat="1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0" fontId="20" fillId="2" borderId="50" xfId="0" applyFont="1" applyFill="1" applyBorder="1" applyAlignment="1">
      <alignment horizontal="center"/>
    </xf>
    <xf numFmtId="44" fontId="20" fillId="2" borderId="1" xfId="1" applyFont="1" applyFill="1" applyBorder="1" applyAlignment="1"/>
    <xf numFmtId="0" fontId="20" fillId="2" borderId="1" xfId="0" applyFont="1" applyFill="1" applyBorder="1" applyAlignment="1"/>
    <xf numFmtId="166" fontId="21" fillId="2" borderId="1" xfId="0" applyNumberFormat="1" applyFont="1" applyFill="1" applyBorder="1" applyAlignment="1">
      <alignment horizontal="center"/>
    </xf>
    <xf numFmtId="49" fontId="20" fillId="5" borderId="1" xfId="0" applyNumberFormat="1" applyFont="1" applyFill="1" applyBorder="1" applyAlignment="1">
      <alignment horizontal="center"/>
    </xf>
    <xf numFmtId="0" fontId="0" fillId="0" borderId="4" xfId="0" quotePrefix="1" applyFont="1" applyBorder="1" applyAlignment="1"/>
  </cellXfs>
  <cellStyles count="5">
    <cellStyle name="Euro" xfId="2"/>
    <cellStyle name="Lien hypertexte" xfId="3" builtinId="8" hidden="1"/>
    <cellStyle name="Lien hypertexte visité" xfId="4" builtinId="9" hidden="1"/>
    <cellStyle name="Monétaire" xfId="1" builtinId="4"/>
    <cellStyle name="Normal" xfId="0" builtinId="0"/>
  </cellStyles>
  <dxfs count="48"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0000D4"/>
      <rgbColor rgb="FFC0C0C0"/>
      <rgbColor rgb="FF008080"/>
      <rgbColor rgb="FFCCFFCC"/>
      <rgbColor rgb="FFDD0806"/>
      <rgbColor rgb="FF006411"/>
      <rgbColor rgb="FF99CCFF"/>
      <rgbColor rgb="FFCC99FF"/>
      <rgbColor rgb="FF96969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/>
  <dimension ref="A1:IV36"/>
  <sheetViews>
    <sheetView showGridLines="0" tabSelected="1" workbookViewId="0">
      <pane ySplit="11" topLeftCell="A12" activePane="bottomLeft" state="frozen"/>
      <selection pane="bottomLeft" activeCell="H19" sqref="H19:N19"/>
    </sheetView>
  </sheetViews>
  <sheetFormatPr baseColWidth="10" defaultColWidth="10.83203125" defaultRowHeight="12.75" customHeight="1" x14ac:dyDescent="0"/>
  <cols>
    <col min="1" max="1" width="4.6640625" style="42" customWidth="1"/>
    <col min="2" max="2" width="12.5" style="128" customWidth="1"/>
    <col min="3" max="3" width="15" style="59" bestFit="1" customWidth="1"/>
    <col min="4" max="4" width="41.5" style="59" customWidth="1"/>
    <col min="5" max="5" width="10.83203125" style="59" customWidth="1"/>
    <col min="6" max="6" width="8.5" style="42" customWidth="1"/>
    <col min="7" max="7" width="18.33203125" style="42" customWidth="1"/>
    <col min="8" max="8" width="19.1640625" style="59" bestFit="1" customWidth="1"/>
    <col min="9" max="9" width="13.1640625" style="59" customWidth="1"/>
    <col min="10" max="10" width="18.6640625" style="42" customWidth="1"/>
    <col min="11" max="11" width="16.83203125" style="128" customWidth="1"/>
    <col min="12" max="12" width="11.5" style="42" customWidth="1"/>
    <col min="13" max="13" width="8.5" style="42" customWidth="1"/>
    <col min="14" max="14" width="11.1640625" style="42" bestFit="1" customWidth="1"/>
    <col min="15" max="15" width="18.6640625" style="42" customWidth="1"/>
    <col min="16" max="25" width="11.5" style="42" customWidth="1"/>
    <col min="26" max="256" width="10.83203125" style="42" customWidth="1"/>
  </cols>
  <sheetData>
    <row r="1" spans="1:256" ht="12.75" customHeight="1">
      <c r="A1" s="2"/>
      <c r="B1" s="123"/>
      <c r="C1" s="44"/>
      <c r="D1" s="44"/>
      <c r="E1" s="60"/>
      <c r="F1" s="2"/>
      <c r="G1" s="2"/>
      <c r="H1" s="44"/>
      <c r="I1" s="44"/>
      <c r="J1" s="2"/>
      <c r="K1" s="12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6" ht="18" customHeight="1">
      <c r="A2" s="2"/>
      <c r="B2" s="124" t="s">
        <v>95</v>
      </c>
      <c r="C2" s="44"/>
      <c r="D2" s="43"/>
      <c r="E2" s="60"/>
      <c r="F2" s="2"/>
      <c r="G2" s="2"/>
      <c r="H2" s="44"/>
      <c r="I2" s="44"/>
      <c r="J2" s="2"/>
      <c r="K2" s="12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6" ht="12.75" customHeight="1">
      <c r="A3" s="2"/>
      <c r="B3" s="123"/>
      <c r="C3" s="123"/>
      <c r="D3" s="123"/>
      <c r="E3" s="123"/>
      <c r="F3" s="2"/>
      <c r="G3" s="2"/>
      <c r="H3" s="44"/>
      <c r="I3" s="44"/>
      <c r="J3" s="2"/>
      <c r="K3" s="12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6" ht="17">
      <c r="A4" s="2"/>
      <c r="B4" s="123"/>
      <c r="C4" s="123"/>
      <c r="D4" s="123"/>
      <c r="E4" s="123"/>
      <c r="F4" s="2"/>
      <c r="G4" s="2"/>
      <c r="H4" s="240" t="s">
        <v>56</v>
      </c>
      <c r="I4" s="241" t="s">
        <v>143</v>
      </c>
      <c r="J4" s="242"/>
      <c r="K4" s="243" t="s">
        <v>57</v>
      </c>
      <c r="L4" s="2"/>
      <c r="M4" s="2"/>
      <c r="N4" s="6"/>
      <c r="O4" s="6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6" ht="17">
      <c r="A5" s="2"/>
      <c r="B5" s="123"/>
      <c r="C5" s="176" t="s">
        <v>55</v>
      </c>
      <c r="D5" s="238">
        <v>1000</v>
      </c>
      <c r="E5" s="177" t="s">
        <v>128</v>
      </c>
      <c r="F5" s="178"/>
      <c r="G5" s="2"/>
      <c r="H5" s="240">
        <f>F9+F10+F11</f>
        <v>67.824302854066673</v>
      </c>
      <c r="I5" s="241">
        <f>'Nomenclature générale'!V2/('Nomenclature générale'!B3*Résumé!I6)</f>
        <v>47.3</v>
      </c>
      <c r="J5" s="244"/>
      <c r="K5" s="247">
        <f>H5+I5</f>
        <v>115.12430285406667</v>
      </c>
      <c r="L5" s="2"/>
      <c r="M5" s="2"/>
      <c r="N5" s="24"/>
      <c r="O5" s="24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6" ht="17">
      <c r="A6" s="2"/>
      <c r="B6" s="123"/>
      <c r="C6" s="176" t="s">
        <v>54</v>
      </c>
      <c r="D6" s="238">
        <v>1500</v>
      </c>
      <c r="E6" s="177" t="s">
        <v>129</v>
      </c>
      <c r="F6" s="178"/>
      <c r="G6" s="2"/>
      <c r="H6" s="245"/>
      <c r="I6" s="248" t="s">
        <v>166</v>
      </c>
      <c r="J6" s="243" t="s">
        <v>167</v>
      </c>
      <c r="K6" s="246"/>
      <c r="L6" s="2"/>
      <c r="M6" s="2"/>
      <c r="N6" s="46"/>
      <c r="O6" s="46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6" ht="12">
      <c r="A7" s="2"/>
      <c r="B7" s="123"/>
      <c r="C7" s="179" t="s">
        <v>106</v>
      </c>
      <c r="D7" s="237">
        <v>2000</v>
      </c>
      <c r="E7" s="177" t="s">
        <v>130</v>
      </c>
      <c r="F7" s="178"/>
      <c r="G7" s="2"/>
      <c r="H7" s="44"/>
      <c r="I7" s="44"/>
      <c r="J7" s="2"/>
      <c r="K7" s="16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6" ht="12.75" customHeight="1">
      <c r="A8" s="2"/>
      <c r="B8" s="123"/>
      <c r="C8" s="180"/>
      <c r="D8" s="181"/>
      <c r="E8" s="182"/>
      <c r="F8" s="178"/>
      <c r="G8" s="2"/>
      <c r="H8" s="118"/>
      <c r="I8" s="118"/>
      <c r="J8" s="2"/>
      <c r="K8" s="163"/>
      <c r="L8" s="4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6" ht="12.75" customHeight="1">
      <c r="A9" s="2"/>
      <c r="B9" s="123"/>
      <c r="C9" s="179" t="s">
        <v>77</v>
      </c>
      <c r="D9" s="237" t="s">
        <v>47</v>
      </c>
      <c r="E9" s="183" t="s">
        <v>163</v>
      </c>
      <c r="F9" s="184">
        <f>'SE-PL...'!C2</f>
        <v>33.6</v>
      </c>
      <c r="G9" s="2"/>
      <c r="H9" s="118"/>
      <c r="I9" s="118"/>
      <c r="J9" s="2"/>
      <c r="K9" s="163"/>
      <c r="L9" s="4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6" s="62" customFormat="1" ht="12.75" customHeight="1">
      <c r="A10" s="9"/>
      <c r="B10" s="169"/>
      <c r="C10" s="179" t="s">
        <v>78</v>
      </c>
      <c r="D10" s="238" t="s">
        <v>99</v>
      </c>
      <c r="E10" s="183" t="s">
        <v>164</v>
      </c>
      <c r="F10" s="184">
        <f>'SE-S...'!C2</f>
        <v>15.170836187400001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9"/>
      <c r="R10" s="9"/>
      <c r="S10" s="9"/>
      <c r="T10" s="9"/>
      <c r="U10" s="9"/>
      <c r="V10" s="9"/>
      <c r="W10" s="9"/>
      <c r="X10" s="9"/>
      <c r="Y10" s="9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pans="1:256" s="62" customFormat="1" ht="13.5" customHeight="1">
      <c r="A11" s="15"/>
      <c r="B11" s="146"/>
      <c r="C11" s="176" t="s">
        <v>123</v>
      </c>
      <c r="D11" s="237" t="s">
        <v>85</v>
      </c>
      <c r="E11" s="183" t="s">
        <v>165</v>
      </c>
      <c r="F11" s="184">
        <f>'SE-P...'!C2</f>
        <v>19.053466666666665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15"/>
      <c r="R11" s="15"/>
      <c r="S11" s="15"/>
      <c r="T11" s="15"/>
      <c r="U11" s="15"/>
      <c r="V11" s="15"/>
      <c r="W11" s="15"/>
      <c r="X11" s="15"/>
      <c r="Y11" s="15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pans="1:256" s="62" customFormat="1" ht="13.5" customHeight="1">
      <c r="A12" s="15"/>
      <c r="B12" s="146"/>
      <c r="C12" s="151"/>
      <c r="D12" s="170"/>
      <c r="E12" s="171"/>
      <c r="F12" s="15"/>
      <c r="G12" s="12"/>
      <c r="H12" s="170"/>
      <c r="I12" s="170"/>
      <c r="J12" s="15"/>
      <c r="K12" s="172"/>
      <c r="L12" s="15"/>
      <c r="M12" s="153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pans="1:256" s="62" customFormat="1" ht="13.5" customHeight="1">
      <c r="A13" s="15"/>
      <c r="B13" s="146"/>
      <c r="C13" s="151"/>
      <c r="D13" s="170"/>
      <c r="E13" s="171"/>
      <c r="F13" s="15"/>
      <c r="G13" s="12"/>
      <c r="H13" s="170"/>
      <c r="I13" s="170"/>
      <c r="J13" s="15"/>
      <c r="K13" s="172"/>
      <c r="L13" s="15"/>
      <c r="M13" s="153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pans="1:256" s="62" customFormat="1" ht="13.5" customHeight="1">
      <c r="A14" s="15"/>
      <c r="B14" s="146"/>
      <c r="G14" s="12"/>
      <c r="H14" s="170"/>
      <c r="I14" s="170"/>
      <c r="J14" s="15"/>
      <c r="K14" s="172"/>
      <c r="L14" s="15"/>
      <c r="M14" s="153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pans="1:256" s="62" customFormat="1" ht="13.5" customHeight="1">
      <c r="A15" s="15"/>
      <c r="B15" s="239"/>
      <c r="C15" s="249" t="s">
        <v>168</v>
      </c>
      <c r="G15" s="12"/>
      <c r="H15" s="170"/>
      <c r="I15" s="170"/>
      <c r="J15" s="15"/>
      <c r="K15" s="172"/>
      <c r="L15" s="15"/>
      <c r="M15" s="153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pans="1:256" s="62" customFormat="1" ht="13.5" customHeight="1">
      <c r="A16" s="15"/>
      <c r="B16" s="146"/>
      <c r="G16" s="12"/>
      <c r="H16" s="170"/>
      <c r="I16" s="170"/>
      <c r="J16" s="15"/>
      <c r="K16" s="172"/>
      <c r="L16" s="15"/>
      <c r="M16" s="153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pans="1:256" s="62" customFormat="1" ht="13.5" customHeight="1">
      <c r="A17" s="15"/>
      <c r="B17" s="146"/>
      <c r="G17" s="12"/>
      <c r="H17" s="170"/>
      <c r="I17" s="170"/>
      <c r="J17" s="15"/>
      <c r="K17" s="172"/>
      <c r="L17" s="15"/>
      <c r="M17" s="153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pans="1:256" s="62" customFormat="1" ht="13.5" customHeight="1">
      <c r="A18" s="15"/>
      <c r="B18" s="146"/>
      <c r="G18" s="12"/>
      <c r="H18" s="170"/>
      <c r="I18" s="170"/>
      <c r="J18" s="15"/>
      <c r="K18" s="172"/>
      <c r="L18" s="15"/>
      <c r="M18" s="15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pans="1:256" s="62" customFormat="1" ht="13.5" customHeight="1">
      <c r="A19" s="15"/>
      <c r="B19" s="146"/>
      <c r="G19" s="12"/>
      <c r="H19" s="170"/>
      <c r="I19" s="170"/>
      <c r="J19" s="15"/>
      <c r="K19" s="172"/>
      <c r="L19" s="15"/>
      <c r="M19" s="15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pans="1:256" s="62" customFormat="1" ht="13.5" customHeight="1">
      <c r="A20" s="15"/>
      <c r="B20" s="146"/>
      <c r="G20" s="12"/>
      <c r="H20" s="170"/>
      <c r="I20" s="170"/>
      <c r="J20" s="15"/>
      <c r="K20" s="172"/>
      <c r="L20" s="15"/>
      <c r="M20" s="153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spans="1:256" s="62" customFormat="1" ht="13.5" customHeight="1">
      <c r="A21" s="15"/>
      <c r="B21" s="146"/>
      <c r="G21" s="12"/>
      <c r="H21" s="170"/>
      <c r="I21" s="170"/>
      <c r="J21" s="15"/>
      <c r="K21" s="172"/>
      <c r="L21" s="15"/>
      <c r="M21" s="153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</row>
    <row r="22" spans="1:256" s="62" customFormat="1" ht="13.5" customHeight="1">
      <c r="A22" s="15"/>
      <c r="B22" s="146"/>
      <c r="G22" s="12"/>
      <c r="H22" s="170"/>
      <c r="I22" s="170"/>
      <c r="J22" s="15"/>
      <c r="K22" s="172"/>
      <c r="L22" s="15"/>
      <c r="M22" s="153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</row>
    <row r="23" spans="1:256" s="62" customFormat="1" ht="13.5" customHeight="1">
      <c r="A23" s="15"/>
      <c r="B23" s="146"/>
      <c r="C23" s="151"/>
      <c r="D23" s="170"/>
      <c r="E23" s="171"/>
      <c r="F23" s="15"/>
      <c r="G23" s="12"/>
      <c r="H23" s="170"/>
      <c r="I23" s="170"/>
      <c r="J23" s="15"/>
      <c r="K23" s="172"/>
      <c r="L23" s="15"/>
      <c r="M23" s="153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</row>
    <row r="24" spans="1:256" s="62" customFormat="1" ht="13.5" customHeight="1">
      <c r="A24" s="15"/>
      <c r="B24" s="146"/>
      <c r="C24" s="151"/>
      <c r="D24" s="170"/>
      <c r="E24" s="171"/>
      <c r="F24" s="15"/>
      <c r="G24" s="12"/>
      <c r="H24" s="170"/>
      <c r="I24" s="170"/>
      <c r="J24" s="15"/>
      <c r="K24" s="172"/>
      <c r="L24" s="15"/>
      <c r="M24" s="153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  <c r="IV24" s="90"/>
    </row>
    <row r="25" spans="1:256" s="62" customFormat="1" ht="13.5" customHeight="1">
      <c r="A25" s="15"/>
      <c r="B25" s="146"/>
      <c r="C25" s="151"/>
      <c r="D25" s="170"/>
      <c r="E25" s="171"/>
      <c r="F25" s="15"/>
      <c r="G25" s="12"/>
      <c r="H25" s="170"/>
      <c r="I25" s="170"/>
      <c r="J25" s="15"/>
      <c r="K25" s="172"/>
      <c r="L25" s="15"/>
      <c r="M25" s="153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  <c r="IV25" s="90"/>
    </row>
    <row r="26" spans="1:256" s="62" customFormat="1" ht="13.5" customHeight="1">
      <c r="A26" s="15"/>
      <c r="B26" s="146"/>
      <c r="C26" s="151"/>
      <c r="D26" s="170"/>
      <c r="E26" s="171"/>
      <c r="F26" s="15"/>
      <c r="G26" s="12"/>
      <c r="H26" s="170"/>
      <c r="I26" s="170"/>
      <c r="J26" s="15"/>
      <c r="K26" s="172"/>
      <c r="L26" s="15"/>
      <c r="M26" s="153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  <c r="IR26" s="90"/>
      <c r="IS26" s="90"/>
      <c r="IT26" s="90"/>
      <c r="IU26" s="90"/>
      <c r="IV26" s="90"/>
    </row>
    <row r="27" spans="1:256" s="62" customFormat="1" ht="13.5" customHeight="1">
      <c r="A27" s="15"/>
      <c r="B27" s="146"/>
      <c r="C27" s="151"/>
      <c r="D27" s="170"/>
      <c r="E27" s="171"/>
      <c r="F27" s="15"/>
      <c r="G27" s="12"/>
      <c r="H27" s="170"/>
      <c r="I27" s="170"/>
      <c r="J27" s="15"/>
      <c r="K27" s="172"/>
      <c r="L27" s="15"/>
      <c r="M27" s="153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  <c r="IR27" s="90"/>
      <c r="IS27" s="90"/>
      <c r="IT27" s="90"/>
      <c r="IU27" s="90"/>
      <c r="IV27" s="90"/>
    </row>
    <row r="28" spans="1:256" s="62" customFormat="1" ht="13.5" customHeight="1">
      <c r="A28" s="15"/>
      <c r="B28" s="146"/>
      <c r="C28" s="151"/>
      <c r="D28" s="170"/>
      <c r="E28" s="171"/>
      <c r="F28" s="15"/>
      <c r="G28" s="12"/>
      <c r="H28" s="170"/>
      <c r="I28" s="170"/>
      <c r="J28" s="15"/>
      <c r="K28" s="172"/>
      <c r="L28" s="15"/>
      <c r="M28" s="153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  <c r="HK28" s="90"/>
      <c r="HL28" s="90"/>
      <c r="HM28" s="90"/>
      <c r="HN28" s="90"/>
      <c r="HO28" s="90"/>
      <c r="HP28" s="90"/>
      <c r="HQ28" s="90"/>
      <c r="HR28" s="90"/>
      <c r="HS28" s="90"/>
      <c r="HT28" s="90"/>
      <c r="HU28" s="90"/>
      <c r="HV28" s="90"/>
      <c r="HW28" s="90"/>
      <c r="HX28" s="90"/>
      <c r="HY28" s="90"/>
      <c r="HZ28" s="90"/>
      <c r="IA28" s="90"/>
      <c r="IB28" s="90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  <c r="IS28" s="90"/>
      <c r="IT28" s="90"/>
      <c r="IU28" s="90"/>
      <c r="IV28" s="90"/>
    </row>
    <row r="29" spans="1:256" s="62" customFormat="1" ht="13.5" customHeight="1">
      <c r="A29" s="15"/>
      <c r="B29" s="146"/>
      <c r="C29" s="151"/>
      <c r="D29" s="170"/>
      <c r="E29" s="171"/>
      <c r="F29" s="15"/>
      <c r="G29" s="12"/>
      <c r="H29" s="170"/>
      <c r="I29" s="170"/>
      <c r="J29" s="15"/>
      <c r="K29" s="172"/>
      <c r="L29" s="15"/>
      <c r="M29" s="153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  <c r="IV29" s="90"/>
    </row>
    <row r="30" spans="1:256" s="62" customFormat="1" ht="13.5" customHeight="1">
      <c r="A30" s="15"/>
      <c r="B30" s="146"/>
      <c r="C30" s="151"/>
      <c r="D30" s="170"/>
      <c r="E30" s="171"/>
      <c r="F30" s="15"/>
      <c r="G30" s="12"/>
      <c r="H30" s="170"/>
      <c r="I30" s="170"/>
      <c r="J30" s="15"/>
      <c r="K30" s="172"/>
      <c r="L30" s="15"/>
      <c r="M30" s="153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  <c r="IV30" s="90"/>
    </row>
    <row r="31" spans="1:256" s="62" customFormat="1" ht="13.5" customHeight="1">
      <c r="A31" s="15"/>
      <c r="B31" s="146"/>
      <c r="C31" s="151"/>
      <c r="D31" s="170"/>
      <c r="E31" s="171"/>
      <c r="F31" s="15"/>
      <c r="G31" s="12"/>
      <c r="H31" s="170"/>
      <c r="I31" s="170"/>
      <c r="J31" s="15"/>
      <c r="K31" s="172"/>
      <c r="L31" s="15"/>
      <c r="M31" s="153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  <c r="IV31" s="90"/>
    </row>
    <row r="32" spans="1:256" s="62" customFormat="1" ht="13.5" customHeight="1">
      <c r="A32" s="15"/>
      <c r="B32" s="146"/>
      <c r="C32" s="151"/>
      <c r="D32" s="170"/>
      <c r="E32" s="171"/>
      <c r="F32" s="15"/>
      <c r="G32" s="12"/>
      <c r="H32" s="170"/>
      <c r="I32" s="170"/>
      <c r="J32" s="15"/>
      <c r="K32" s="172"/>
      <c r="L32" s="15"/>
      <c r="M32" s="153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  <c r="IV32" s="90"/>
    </row>
    <row r="33" spans="1:256" s="62" customFormat="1" ht="13.5" customHeight="1">
      <c r="A33" s="15"/>
      <c r="B33" s="146"/>
      <c r="C33" s="151"/>
      <c r="D33" s="170"/>
      <c r="E33" s="171"/>
      <c r="F33" s="15"/>
      <c r="G33" s="12"/>
      <c r="H33" s="170"/>
      <c r="I33" s="170"/>
      <c r="J33" s="15"/>
      <c r="K33" s="172"/>
      <c r="L33" s="15"/>
      <c r="M33" s="153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  <c r="IV33" s="90"/>
    </row>
    <row r="34" spans="1:256" s="62" customFormat="1" ht="13.5" customHeight="1">
      <c r="A34" s="15"/>
      <c r="B34" s="146"/>
      <c r="C34" s="151"/>
      <c r="D34" s="170"/>
      <c r="E34" s="171"/>
      <c r="F34" s="15"/>
      <c r="G34" s="12"/>
      <c r="H34" s="170"/>
      <c r="I34" s="170"/>
      <c r="J34" s="15"/>
      <c r="K34" s="172"/>
      <c r="L34" s="15"/>
      <c r="M34" s="153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</row>
    <row r="35" spans="1:256" s="62" customFormat="1" ht="13.5" customHeight="1">
      <c r="A35" s="15"/>
      <c r="B35" s="146"/>
      <c r="C35" s="151"/>
      <c r="D35" s="170"/>
      <c r="E35" s="171"/>
      <c r="F35" s="15"/>
      <c r="G35" s="12"/>
      <c r="H35" s="170"/>
      <c r="I35" s="170"/>
      <c r="J35" s="15"/>
      <c r="K35" s="172"/>
      <c r="L35" s="15"/>
      <c r="M35" s="153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</row>
    <row r="36" spans="1:256" s="62" customFormat="1" ht="13.5" customHeight="1">
      <c r="A36" s="15"/>
      <c r="B36" s="146"/>
      <c r="C36" s="151"/>
      <c r="D36" s="170"/>
      <c r="E36" s="171"/>
      <c r="F36" s="15"/>
      <c r="G36" s="12"/>
      <c r="H36" s="170"/>
      <c r="I36" s="170"/>
      <c r="J36" s="15"/>
      <c r="K36" s="172"/>
      <c r="L36" s="15"/>
      <c r="M36" s="153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</row>
  </sheetData>
  <sheetProtection formatCells="0" formatColumns="0" formatRows="0" insertColumns="0" insertRows="0" insertHyperlinks="0" deleteColumns="0" deleteRows="0"/>
  <protectedRanges>
    <protectedRange sqref="D5:D7" name="Plage2"/>
    <protectedRange sqref="D9:D11" name="Plage1"/>
  </protectedRanges>
  <mergeCells count="2">
    <mergeCell ref="I4:J4"/>
    <mergeCell ref="I5:J5"/>
  </mergeCells>
  <pageMargins left="0.78740200000000005" right="0.78740200000000005" top="0.472441" bottom="0.472441" header="0.51181100000000002" footer="0.51181100000000002"/>
  <pageSetup paperSize="9" orientation="portrait"/>
  <headerFooter>
    <oddFooter>&amp;C&amp;"Helvetica Neue,Regular"&amp;12&amp;K000000&amp;P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'Nomenclature générale'!$C$27:$C$31</xm:f>
          </x14:formula1>
          <xm:sqref>D9</xm:sqref>
        </x14:dataValidation>
        <x14:dataValidation type="list" allowBlank="1" showInputMessage="1" showErrorMessage="1">
          <x14:formula1>
            <xm:f>Liste!$B$5:$B$11</xm:f>
          </x14:formula1>
          <xm:sqref>D10</xm:sqref>
        </x14:dataValidation>
        <x14:dataValidation type="list" allowBlank="1" showInputMessage="1" showErrorMessage="1">
          <x14:formula1>
            <xm:f>Liste!$F$5:$F$7</xm:f>
          </x14:formula1>
          <xm:sqref>D11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pageSetUpPr fitToPage="1"/>
  </sheetPr>
  <dimension ref="A1:IW49"/>
  <sheetViews>
    <sheetView showGridLines="0" workbookViewId="0">
      <pane xSplit="4" ySplit="7" topLeftCell="O11" activePane="bottomRight" state="frozen"/>
      <selection pane="topRight" activeCell="E1" sqref="E1"/>
      <selection pane="bottomLeft" activeCell="A8" sqref="A8"/>
      <selection pane="bottomRight" activeCell="S3" sqref="S3:V3"/>
    </sheetView>
  </sheetViews>
  <sheetFormatPr baseColWidth="10" defaultColWidth="10.83203125" defaultRowHeight="12.75" customHeight="1" x14ac:dyDescent="0"/>
  <cols>
    <col min="1" max="1" width="13.5" style="1" customWidth="1"/>
    <col min="2" max="2" width="13.5" style="65" customWidth="1"/>
    <col min="3" max="3" width="41.33203125" style="1" customWidth="1"/>
    <col min="4" max="4" width="10.83203125" style="1" customWidth="1"/>
    <col min="5" max="5" width="12.83203125" style="1" bestFit="1" customWidth="1"/>
    <col min="6" max="6" width="16.1640625" style="1" customWidth="1"/>
    <col min="7" max="7" width="9.83203125" style="116" customWidth="1"/>
    <col min="8" max="8" width="16.6640625" style="59" bestFit="1" customWidth="1"/>
    <col min="9" max="9" width="16.1640625" style="1" customWidth="1"/>
    <col min="10" max="10" width="13" style="1" customWidth="1"/>
    <col min="11" max="16" width="10.83203125" style="1" customWidth="1"/>
    <col min="17" max="17" width="12.83203125" style="1" customWidth="1"/>
    <col min="18" max="18" width="12.5" style="1" customWidth="1"/>
    <col min="19" max="19" width="21.1640625" style="1" customWidth="1"/>
    <col min="20" max="20" width="19.83203125" style="1" bestFit="1" customWidth="1"/>
    <col min="21" max="21" width="11.5" style="1" customWidth="1"/>
    <col min="22" max="22" width="12.83203125" style="1" customWidth="1"/>
    <col min="23" max="23" width="16.83203125" style="1" customWidth="1"/>
    <col min="24" max="24" width="19.83203125" style="1" bestFit="1" customWidth="1"/>
    <col min="25" max="26" width="11.5" style="1" customWidth="1"/>
    <col min="27" max="29" width="10.83203125" style="1" customWidth="1"/>
    <col min="30" max="30" width="11.5" style="1" customWidth="1"/>
    <col min="31" max="32" width="10.83203125" style="1" customWidth="1"/>
    <col min="33" max="33" width="11.5" style="1" customWidth="1"/>
    <col min="34" max="257" width="10.83203125" style="1" customWidth="1"/>
  </cols>
  <sheetData>
    <row r="1" spans="1:257" ht="13.5" customHeight="1">
      <c r="A1" s="2"/>
      <c r="B1" s="47"/>
      <c r="C1" s="2"/>
      <c r="D1" s="3"/>
      <c r="E1" s="3"/>
      <c r="F1" s="3"/>
      <c r="G1" s="5"/>
      <c r="H1" s="3"/>
      <c r="I1" s="3"/>
      <c r="J1" s="2"/>
      <c r="K1" s="3"/>
      <c r="L1" s="3"/>
      <c r="M1" s="3"/>
      <c r="N1" s="3"/>
      <c r="O1" s="3"/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  <c r="AD1" s="2"/>
      <c r="AE1" s="3"/>
      <c r="AF1" s="3"/>
      <c r="AG1" s="2"/>
    </row>
    <row r="2" spans="1:257" ht="18" customHeight="1">
      <c r="A2" s="4" t="s">
        <v>0</v>
      </c>
      <c r="B2" s="195" t="s">
        <v>1</v>
      </c>
      <c r="C2" s="196"/>
      <c r="D2" s="3"/>
      <c r="E2" s="3"/>
      <c r="F2" s="5"/>
      <c r="G2" s="5"/>
      <c r="H2" s="5"/>
      <c r="I2" s="5"/>
      <c r="J2" s="6"/>
      <c r="K2" s="5"/>
      <c r="L2" s="3"/>
      <c r="M2" s="3"/>
      <c r="N2" s="3"/>
      <c r="O2" s="3"/>
      <c r="P2" s="3"/>
      <c r="Q2" s="5"/>
      <c r="R2" s="6"/>
      <c r="S2" s="26" t="s">
        <v>3</v>
      </c>
      <c r="T2" s="14"/>
      <c r="U2" s="27"/>
      <c r="V2" s="16">
        <f>V8+V16+V18+V20+V33+V26+V35+V40+V44</f>
        <v>47300</v>
      </c>
      <c r="W2" s="2"/>
      <c r="X2" s="2"/>
      <c r="Y2" s="2"/>
      <c r="Z2" s="7"/>
      <c r="AA2" s="3"/>
      <c r="AB2" s="8"/>
      <c r="AC2" s="3"/>
      <c r="AD2" s="2"/>
      <c r="AE2" s="3"/>
      <c r="AF2" s="3"/>
      <c r="AG2" s="2"/>
    </row>
    <row r="3" spans="1:257" ht="18.75" customHeight="1">
      <c r="A3" s="4" t="s">
        <v>2</v>
      </c>
      <c r="B3" s="63">
        <v>200</v>
      </c>
      <c r="C3" s="9"/>
      <c r="D3" s="3"/>
      <c r="E3" s="3"/>
      <c r="F3" s="10"/>
      <c r="G3" s="10"/>
      <c r="H3" s="10"/>
      <c r="I3" s="10"/>
      <c r="J3" s="11"/>
      <c r="K3" s="10"/>
      <c r="L3" s="3"/>
      <c r="M3" s="3"/>
      <c r="N3" s="3"/>
      <c r="O3" s="3"/>
      <c r="P3" s="3"/>
      <c r="Q3" s="10"/>
      <c r="R3" s="6"/>
      <c r="S3" s="28"/>
      <c r="T3" s="2"/>
      <c r="U3" s="2"/>
      <c r="V3" s="29"/>
      <c r="W3" s="2"/>
      <c r="X3" s="2"/>
      <c r="Y3" s="2"/>
      <c r="Z3" s="7"/>
      <c r="AA3" s="8"/>
      <c r="AB3" s="8"/>
      <c r="AC3" s="3"/>
      <c r="AD3" s="2"/>
      <c r="AE3" s="3"/>
      <c r="AF3" s="3"/>
      <c r="AG3" s="2"/>
    </row>
    <row r="4" spans="1:257" ht="12.75" customHeight="1">
      <c r="A4" s="2"/>
      <c r="B4" s="47"/>
      <c r="C4" s="2"/>
      <c r="D4" s="23"/>
      <c r="E4" s="22"/>
      <c r="F4" s="22"/>
      <c r="G4" s="22"/>
      <c r="H4" s="22"/>
      <c r="I4" s="22"/>
      <c r="J4" s="24"/>
      <c r="K4" s="5"/>
      <c r="L4" s="3"/>
      <c r="M4" s="3"/>
      <c r="N4" s="3"/>
      <c r="O4" s="3"/>
      <c r="P4" s="3"/>
      <c r="Q4" s="22"/>
      <c r="R4" s="24"/>
      <c r="S4" s="25"/>
      <c r="T4" s="19"/>
      <c r="U4" s="19"/>
      <c r="V4" s="25"/>
      <c r="W4" s="18"/>
      <c r="X4" s="18"/>
      <c r="Y4" s="18"/>
      <c r="Z4" s="19"/>
      <c r="AA4" s="20"/>
      <c r="AB4" s="20"/>
      <c r="AC4" s="5"/>
      <c r="AD4" s="6"/>
      <c r="AE4" s="5"/>
      <c r="AF4" s="5"/>
      <c r="AG4" s="6"/>
    </row>
    <row r="5" spans="1:257" ht="13.5" customHeight="1" thickBot="1">
      <c r="A5" s="30"/>
      <c r="B5" s="64"/>
      <c r="C5" s="30"/>
      <c r="D5" s="31"/>
      <c r="E5" s="31"/>
      <c r="F5" s="32"/>
      <c r="G5" s="32"/>
      <c r="H5" s="32"/>
      <c r="I5" s="32"/>
      <c r="J5" s="30"/>
      <c r="K5" s="33"/>
      <c r="L5" s="34"/>
      <c r="M5" s="34"/>
      <c r="N5" s="34"/>
      <c r="O5" s="34"/>
      <c r="P5" s="3"/>
      <c r="Q5" s="32"/>
      <c r="R5" s="30"/>
      <c r="S5" s="35"/>
      <c r="T5" s="36"/>
      <c r="U5" s="36"/>
      <c r="V5" s="35"/>
      <c r="W5" s="35"/>
      <c r="X5" s="37"/>
      <c r="Y5" s="37"/>
      <c r="Z5" s="36"/>
      <c r="AA5" s="38"/>
      <c r="AB5" s="34"/>
      <c r="AC5" s="34"/>
      <c r="AD5" s="39"/>
      <c r="AE5" s="34"/>
      <c r="AF5" s="34"/>
      <c r="AG5" s="39"/>
    </row>
    <row r="6" spans="1:257" ht="12.75" customHeight="1">
      <c r="A6" s="198" t="s">
        <v>4</v>
      </c>
      <c r="B6" s="209" t="s">
        <v>5</v>
      </c>
      <c r="C6" s="203" t="s">
        <v>6</v>
      </c>
      <c r="D6" s="207" t="s">
        <v>7</v>
      </c>
      <c r="E6" s="201" t="s">
        <v>8</v>
      </c>
      <c r="F6" s="207" t="s">
        <v>9</v>
      </c>
      <c r="G6" s="198" t="s">
        <v>10</v>
      </c>
      <c r="H6" s="198" t="s">
        <v>79</v>
      </c>
      <c r="I6" s="198" t="s">
        <v>11</v>
      </c>
      <c r="J6" s="198" t="s">
        <v>12</v>
      </c>
      <c r="K6" s="207" t="s">
        <v>15</v>
      </c>
      <c r="L6" s="209" t="s">
        <v>16</v>
      </c>
      <c r="M6" s="203" t="s">
        <v>17</v>
      </c>
      <c r="N6" s="203" t="s">
        <v>18</v>
      </c>
      <c r="O6" s="203" t="s">
        <v>141</v>
      </c>
      <c r="P6" s="203" t="s">
        <v>142</v>
      </c>
      <c r="Q6" s="198" t="s">
        <v>13</v>
      </c>
      <c r="R6" s="209" t="s">
        <v>14</v>
      </c>
      <c r="S6" s="212" t="s">
        <v>19</v>
      </c>
      <c r="T6" s="213"/>
      <c r="U6" s="213"/>
      <c r="V6" s="214"/>
      <c r="W6" s="212" t="s">
        <v>20</v>
      </c>
      <c r="X6" s="213"/>
      <c r="Y6" s="213"/>
      <c r="Z6" s="214"/>
      <c r="AA6" s="215" t="s">
        <v>21</v>
      </c>
      <c r="AB6" s="216"/>
      <c r="AC6" s="216"/>
      <c r="AD6" s="217"/>
      <c r="AE6" s="215" t="s">
        <v>22</v>
      </c>
      <c r="AF6" s="216"/>
      <c r="AG6" s="217"/>
    </row>
    <row r="7" spans="1:257" s="62" customFormat="1" ht="13.5" customHeight="1" thickBot="1">
      <c r="A7" s="199"/>
      <c r="B7" s="210"/>
      <c r="C7" s="204"/>
      <c r="D7" s="208"/>
      <c r="E7" s="202"/>
      <c r="F7" s="211"/>
      <c r="G7" s="205"/>
      <c r="H7" s="206"/>
      <c r="I7" s="200"/>
      <c r="J7" s="199"/>
      <c r="K7" s="208"/>
      <c r="L7" s="210"/>
      <c r="M7" s="204"/>
      <c r="N7" s="204"/>
      <c r="O7" s="204"/>
      <c r="P7" s="204"/>
      <c r="Q7" s="206"/>
      <c r="R7" s="218"/>
      <c r="S7" s="86" t="s">
        <v>23</v>
      </c>
      <c r="T7" s="40" t="s">
        <v>24</v>
      </c>
      <c r="U7" s="40" t="s">
        <v>4</v>
      </c>
      <c r="V7" s="87" t="s">
        <v>138</v>
      </c>
      <c r="W7" s="86" t="s">
        <v>23</v>
      </c>
      <c r="X7" s="40" t="s">
        <v>24</v>
      </c>
      <c r="Y7" s="40" t="s">
        <v>4</v>
      </c>
      <c r="Z7" s="87" t="s">
        <v>138</v>
      </c>
      <c r="AA7" s="88" t="s">
        <v>25</v>
      </c>
      <c r="AB7" s="41" t="s">
        <v>26</v>
      </c>
      <c r="AC7" s="41" t="s">
        <v>27</v>
      </c>
      <c r="AD7" s="89" t="s">
        <v>28</v>
      </c>
      <c r="AE7" s="88" t="s">
        <v>25</v>
      </c>
      <c r="AF7" s="41" t="s">
        <v>26</v>
      </c>
      <c r="AG7" s="89" t="s">
        <v>28</v>
      </c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pans="1:257" s="93" customFormat="1" ht="12">
      <c r="A8" s="91"/>
      <c r="B8" s="92" t="s">
        <v>29</v>
      </c>
      <c r="C8" s="93" t="s">
        <v>30</v>
      </c>
      <c r="E8" s="94"/>
      <c r="F8" s="95"/>
      <c r="G8" s="94"/>
      <c r="J8" s="96"/>
      <c r="L8" s="97"/>
      <c r="N8" s="160">
        <v>3.1</v>
      </c>
      <c r="O8" s="160"/>
      <c r="P8" s="160">
        <v>1.55</v>
      </c>
      <c r="S8" s="98"/>
      <c r="T8" s="98"/>
      <c r="U8" s="160"/>
      <c r="V8" s="197">
        <f>SUM(V9:V15)</f>
        <v>10500</v>
      </c>
      <c r="W8" s="98"/>
      <c r="X8" s="99"/>
      <c r="Y8" s="98"/>
      <c r="Z8" s="98"/>
      <c r="AA8" s="98"/>
      <c r="AB8" s="98"/>
      <c r="AC8" s="98"/>
      <c r="AD8" s="98"/>
    </row>
    <row r="9" spans="1:257" s="80" customFormat="1" ht="15" customHeight="1">
      <c r="A9" s="161">
        <f>U9/1000</f>
        <v>3.2475600000000005E-3</v>
      </c>
      <c r="B9" s="74" t="s">
        <v>31</v>
      </c>
      <c r="C9" s="75" t="s">
        <v>102</v>
      </c>
      <c r="D9" s="76" t="s">
        <v>68</v>
      </c>
      <c r="E9" s="76"/>
      <c r="F9" s="73"/>
      <c r="G9" s="111"/>
      <c r="H9" s="73"/>
      <c r="I9" s="73"/>
      <c r="J9" s="73"/>
      <c r="K9" s="78"/>
      <c r="L9" s="79"/>
      <c r="M9" s="79"/>
      <c r="N9" s="79">
        <f>O9*2.7/1000</f>
        <v>1.0476000000000001</v>
      </c>
      <c r="O9" s="79">
        <v>388</v>
      </c>
      <c r="Q9" s="73"/>
      <c r="R9" s="77"/>
      <c r="S9" s="185" t="s">
        <v>140</v>
      </c>
      <c r="T9" s="186"/>
      <c r="U9" s="187">
        <f>N9*N8+P9*P8</f>
        <v>3.2475600000000004</v>
      </c>
      <c r="V9" s="186">
        <v>1500</v>
      </c>
      <c r="W9" s="188"/>
      <c r="X9" s="188"/>
      <c r="Y9" s="188"/>
      <c r="Z9" s="189"/>
      <c r="AA9" s="82"/>
      <c r="AB9" s="82"/>
      <c r="AC9" s="82"/>
      <c r="AD9" s="82"/>
      <c r="AE9" s="82"/>
      <c r="AF9" s="82"/>
      <c r="AG9" s="83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</row>
    <row r="10" spans="1:257" s="80" customFormat="1" ht="15" customHeight="1">
      <c r="A10" s="161">
        <f t="shared" ref="A10:A15" si="0">U10/1000</f>
        <v>1.4991156000000001E-3</v>
      </c>
      <c r="B10" s="74" t="s">
        <v>34</v>
      </c>
      <c r="C10" s="75" t="s">
        <v>80</v>
      </c>
      <c r="D10" s="76" t="s">
        <v>68</v>
      </c>
      <c r="E10" s="76" t="s">
        <v>32</v>
      </c>
      <c r="F10" s="73"/>
      <c r="G10" s="111"/>
      <c r="H10" s="73"/>
      <c r="I10" s="73"/>
      <c r="J10" s="73"/>
      <c r="K10" s="78"/>
      <c r="L10" s="79"/>
      <c r="M10" s="79"/>
      <c r="N10" s="79">
        <f t="shared" ref="N10:N15" si="1">O10*2.7/1000</f>
        <v>1.431</v>
      </c>
      <c r="O10" s="79">
        <v>530</v>
      </c>
      <c r="Q10" s="73"/>
      <c r="R10" s="77" t="s">
        <v>33</v>
      </c>
      <c r="S10" s="185" t="s">
        <v>140</v>
      </c>
      <c r="T10" s="186"/>
      <c r="U10" s="187">
        <f t="shared" ref="U10:U15" si="2">N10*N9+P10*P9</f>
        <v>1.4991156000000001</v>
      </c>
      <c r="V10" s="186">
        <v>1500</v>
      </c>
      <c r="W10" s="188"/>
      <c r="X10" s="188"/>
      <c r="Y10" s="188"/>
      <c r="Z10" s="189"/>
      <c r="AA10" s="82"/>
      <c r="AB10" s="82"/>
      <c r="AC10" s="82"/>
      <c r="AD10" s="82"/>
      <c r="AE10" s="82"/>
      <c r="AF10" s="82"/>
      <c r="AG10" s="83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</row>
    <row r="11" spans="1:257" s="80" customFormat="1" ht="15" customHeight="1">
      <c r="A11" s="161">
        <f t="shared" si="0"/>
        <v>2.7239085000000003E-3</v>
      </c>
      <c r="B11" s="74" t="s">
        <v>86</v>
      </c>
      <c r="C11" s="75" t="s">
        <v>81</v>
      </c>
      <c r="D11" s="76" t="s">
        <v>68</v>
      </c>
      <c r="E11" s="76"/>
      <c r="F11" s="73"/>
      <c r="G11" s="111"/>
      <c r="H11" s="73"/>
      <c r="I11" s="73"/>
      <c r="J11" s="73"/>
      <c r="K11" s="78"/>
      <c r="L11" s="79"/>
      <c r="M11" s="79"/>
      <c r="N11" s="79">
        <f t="shared" si="1"/>
        <v>1.9035000000000002</v>
      </c>
      <c r="O11" s="79">
        <v>705</v>
      </c>
      <c r="Q11" s="73"/>
      <c r="R11" s="77"/>
      <c r="S11" s="185" t="s">
        <v>140</v>
      </c>
      <c r="T11" s="186"/>
      <c r="U11" s="187">
        <f t="shared" si="2"/>
        <v>2.7239085000000003</v>
      </c>
      <c r="V11" s="186">
        <v>1500</v>
      </c>
      <c r="W11" s="188"/>
      <c r="X11" s="188"/>
      <c r="Y11" s="188"/>
      <c r="Z11" s="189"/>
      <c r="AA11" s="82"/>
      <c r="AB11" s="82"/>
      <c r="AC11" s="82"/>
      <c r="AD11" s="82"/>
      <c r="AE11" s="82"/>
      <c r="AF11" s="82"/>
      <c r="AG11" s="83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</row>
    <row r="12" spans="1:257" s="80" customFormat="1" ht="15" customHeight="1">
      <c r="A12" s="161">
        <f t="shared" si="0"/>
        <v>4.985266500000001E-3</v>
      </c>
      <c r="B12" s="74" t="s">
        <v>87</v>
      </c>
      <c r="C12" s="75" t="s">
        <v>82</v>
      </c>
      <c r="D12" s="76" t="s">
        <v>68</v>
      </c>
      <c r="E12" s="76"/>
      <c r="F12" s="73"/>
      <c r="G12" s="111"/>
      <c r="H12" s="73"/>
      <c r="I12" s="73"/>
      <c r="J12" s="73"/>
      <c r="K12" s="78"/>
      <c r="L12" s="79"/>
      <c r="M12" s="79"/>
      <c r="N12" s="79">
        <f t="shared" si="1"/>
        <v>2.6190000000000002</v>
      </c>
      <c r="O12" s="79">
        <v>970</v>
      </c>
      <c r="Q12" s="73"/>
      <c r="R12" s="77"/>
      <c r="S12" s="185" t="s">
        <v>140</v>
      </c>
      <c r="T12" s="186"/>
      <c r="U12" s="187">
        <f t="shared" si="2"/>
        <v>4.9852665000000007</v>
      </c>
      <c r="V12" s="186">
        <v>1500</v>
      </c>
      <c r="W12" s="188"/>
      <c r="X12" s="188"/>
      <c r="Y12" s="188"/>
      <c r="Z12" s="189"/>
      <c r="AA12" s="82"/>
      <c r="AB12" s="82"/>
      <c r="AC12" s="82"/>
      <c r="AD12" s="82"/>
      <c r="AE12" s="82"/>
      <c r="AF12" s="82"/>
      <c r="AG12" s="83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</row>
    <row r="13" spans="1:257" s="80" customFormat="1" ht="15" customHeight="1">
      <c r="A13" s="161">
        <f t="shared" si="0"/>
        <v>2.0436057000000007E-3</v>
      </c>
      <c r="B13" s="74" t="s">
        <v>88</v>
      </c>
      <c r="C13" s="75" t="s">
        <v>83</v>
      </c>
      <c r="D13" s="85" t="s">
        <v>68</v>
      </c>
      <c r="E13" s="85"/>
      <c r="F13" s="73"/>
      <c r="G13" s="111"/>
      <c r="H13" s="73"/>
      <c r="I13" s="73"/>
      <c r="J13" s="73"/>
      <c r="L13" s="82"/>
      <c r="M13" s="82"/>
      <c r="N13" s="79">
        <f t="shared" si="1"/>
        <v>0.7803000000000001</v>
      </c>
      <c r="O13" s="82">
        <v>289</v>
      </c>
      <c r="Q13" s="73"/>
      <c r="R13" s="73"/>
      <c r="S13" s="185" t="s">
        <v>140</v>
      </c>
      <c r="T13" s="186"/>
      <c r="U13" s="187">
        <f t="shared" si="2"/>
        <v>2.0436057000000005</v>
      </c>
      <c r="V13" s="186">
        <v>1500</v>
      </c>
      <c r="W13" s="188"/>
      <c r="X13" s="188"/>
      <c r="Y13" s="188"/>
      <c r="Z13" s="189"/>
      <c r="AA13" s="82"/>
      <c r="AB13" s="82"/>
      <c r="AC13" s="82"/>
      <c r="AD13" s="82"/>
      <c r="AE13" s="82"/>
      <c r="AF13" s="82"/>
      <c r="AG13" s="83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  <c r="IW13" s="84"/>
    </row>
    <row r="14" spans="1:257" s="80" customFormat="1" ht="15" customHeight="1">
      <c r="A14" s="161">
        <f t="shared" si="0"/>
        <v>6.425770500000001E-4</v>
      </c>
      <c r="B14" s="74" t="s">
        <v>89</v>
      </c>
      <c r="C14" s="75" t="s">
        <v>84</v>
      </c>
      <c r="D14" s="85" t="s">
        <v>68</v>
      </c>
      <c r="E14" s="85"/>
      <c r="F14" s="73"/>
      <c r="G14" s="111"/>
      <c r="H14" s="73"/>
      <c r="I14" s="73"/>
      <c r="J14" s="73"/>
      <c r="L14" s="82"/>
      <c r="M14" s="82"/>
      <c r="N14" s="79">
        <f t="shared" si="1"/>
        <v>0.82350000000000001</v>
      </c>
      <c r="O14" s="82">
        <v>305</v>
      </c>
      <c r="Q14" s="73"/>
      <c r="R14" s="73"/>
      <c r="S14" s="185" t="s">
        <v>140</v>
      </c>
      <c r="T14" s="186"/>
      <c r="U14" s="187">
        <f t="shared" si="2"/>
        <v>0.64257705000000009</v>
      </c>
      <c r="V14" s="186">
        <v>1500</v>
      </c>
      <c r="W14" s="188"/>
      <c r="X14" s="188"/>
      <c r="Y14" s="188"/>
      <c r="Z14" s="189"/>
      <c r="AA14" s="82"/>
      <c r="AB14" s="82"/>
      <c r="AC14" s="82"/>
      <c r="AD14" s="82"/>
      <c r="AE14" s="82"/>
      <c r="AF14" s="82"/>
      <c r="AG14" s="83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  <c r="IW14" s="84"/>
    </row>
    <row r="15" spans="1:257" s="80" customFormat="1" ht="15" customHeight="1">
      <c r="A15" s="161">
        <f t="shared" si="0"/>
        <v>1.4808177E-3</v>
      </c>
      <c r="B15" s="74" t="s">
        <v>90</v>
      </c>
      <c r="C15" s="75" t="s">
        <v>85</v>
      </c>
      <c r="D15" s="85" t="s">
        <v>68</v>
      </c>
      <c r="E15" s="85"/>
      <c r="F15" s="73"/>
      <c r="G15" s="111"/>
      <c r="H15" s="73"/>
      <c r="I15" s="73"/>
      <c r="J15" s="73"/>
      <c r="L15" s="82"/>
      <c r="M15" s="82"/>
      <c r="N15" s="79">
        <f t="shared" si="1"/>
        <v>1.7982</v>
      </c>
      <c r="O15" s="82">
        <v>666</v>
      </c>
      <c r="Q15" s="73"/>
      <c r="R15" s="73"/>
      <c r="S15" s="185" t="s">
        <v>140</v>
      </c>
      <c r="T15" s="186"/>
      <c r="U15" s="187">
        <f t="shared" si="2"/>
        <v>1.4808177</v>
      </c>
      <c r="V15" s="186">
        <v>1500</v>
      </c>
      <c r="W15" s="188"/>
      <c r="X15" s="188"/>
      <c r="Y15" s="188"/>
      <c r="Z15" s="189"/>
      <c r="AA15" s="82"/>
      <c r="AB15" s="82"/>
      <c r="AC15" s="82"/>
      <c r="AD15" s="82"/>
      <c r="AE15" s="82"/>
      <c r="AF15" s="82"/>
      <c r="AG15" s="83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</row>
    <row r="16" spans="1:257" s="93" customFormat="1" ht="12">
      <c r="A16" s="91"/>
      <c r="B16" s="92">
        <v>100</v>
      </c>
      <c r="C16" s="114" t="s">
        <v>96</v>
      </c>
      <c r="E16" s="94"/>
      <c r="F16" s="95"/>
      <c r="G16" s="94"/>
      <c r="J16" s="96"/>
      <c r="L16" s="97"/>
      <c r="P16" s="98"/>
      <c r="S16" s="98"/>
      <c r="T16" s="98"/>
      <c r="U16" s="99"/>
      <c r="V16" s="197">
        <f>SUM(V17)</f>
        <v>0</v>
      </c>
      <c r="W16" s="98"/>
      <c r="X16" s="99"/>
      <c r="Y16" s="98"/>
      <c r="Z16" s="98"/>
      <c r="AA16" s="98"/>
      <c r="AB16" s="98"/>
      <c r="AC16" s="98"/>
      <c r="AD16" s="98"/>
    </row>
    <row r="17" spans="1:257" s="80" customFormat="1" ht="15" customHeight="1">
      <c r="A17" s="73"/>
      <c r="B17" s="100">
        <v>101</v>
      </c>
      <c r="C17" s="101"/>
      <c r="D17" s="76" t="s">
        <v>68</v>
      </c>
      <c r="E17" s="76"/>
      <c r="F17" s="102"/>
      <c r="G17" s="82"/>
      <c r="H17" s="102"/>
      <c r="I17" s="102"/>
      <c r="J17" s="101"/>
      <c r="K17" s="78"/>
      <c r="L17" s="79"/>
      <c r="M17" s="79"/>
      <c r="N17" s="79"/>
      <c r="O17" s="79"/>
      <c r="Q17" s="102"/>
      <c r="R17" s="103"/>
      <c r="S17" s="185"/>
      <c r="T17" s="186"/>
      <c r="U17" s="186"/>
      <c r="V17" s="186"/>
      <c r="W17" s="185"/>
      <c r="X17" s="186"/>
      <c r="Y17" s="186"/>
      <c r="Z17" s="186"/>
      <c r="AA17" s="82"/>
      <c r="AB17" s="82"/>
      <c r="AC17" s="104"/>
      <c r="AD17" s="83"/>
      <c r="AE17" s="104"/>
      <c r="AF17" s="104"/>
      <c r="AG17" s="83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  <c r="IW17" s="84"/>
    </row>
    <row r="18" spans="1:257" s="93" customFormat="1" ht="12">
      <c r="A18" s="91"/>
      <c r="B18" s="92">
        <v>200</v>
      </c>
      <c r="C18" s="93" t="s">
        <v>35</v>
      </c>
      <c r="E18" s="94"/>
      <c r="F18" s="95"/>
      <c r="G18" s="94"/>
      <c r="J18" s="96"/>
      <c r="L18" s="97"/>
      <c r="P18" s="98"/>
      <c r="S18" s="98"/>
      <c r="T18" s="98"/>
      <c r="U18" s="99"/>
      <c r="V18" s="197">
        <f>SUM(V19)</f>
        <v>4000</v>
      </c>
      <c r="W18" s="98"/>
      <c r="X18" s="99"/>
      <c r="Y18" s="98"/>
      <c r="Z18" s="98"/>
      <c r="AA18" s="98"/>
      <c r="AB18" s="98"/>
      <c r="AC18" s="98"/>
      <c r="AD18" s="98"/>
    </row>
    <row r="19" spans="1:257" s="80" customFormat="1" ht="15" customHeight="1">
      <c r="A19" s="162">
        <f>U19</f>
        <v>2</v>
      </c>
      <c r="B19" s="100">
        <v>201</v>
      </c>
      <c r="C19" s="103" t="s">
        <v>36</v>
      </c>
      <c r="D19" s="76" t="s">
        <v>37</v>
      </c>
      <c r="E19" s="76" t="s">
        <v>38</v>
      </c>
      <c r="F19" s="102"/>
      <c r="G19" s="82"/>
      <c r="H19" s="102"/>
      <c r="I19" s="102"/>
      <c r="J19" s="101"/>
      <c r="K19" s="78"/>
      <c r="L19" s="79"/>
      <c r="M19" s="79"/>
      <c r="N19" s="79"/>
      <c r="O19" s="79"/>
      <c r="Q19" s="102"/>
      <c r="R19" s="103" t="s">
        <v>33</v>
      </c>
      <c r="S19" s="185" t="s">
        <v>140</v>
      </c>
      <c r="T19" s="186"/>
      <c r="U19" s="186">
        <v>2</v>
      </c>
      <c r="V19" s="186">
        <v>4000</v>
      </c>
      <c r="W19" s="185"/>
      <c r="X19" s="186"/>
      <c r="Y19" s="186"/>
      <c r="Z19" s="186"/>
      <c r="AA19" s="82"/>
      <c r="AB19" s="82"/>
      <c r="AC19" s="82"/>
      <c r="AD19" s="82"/>
      <c r="AE19" s="82"/>
      <c r="AF19" s="82"/>
      <c r="AG19" s="82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</row>
    <row r="20" spans="1:257" s="93" customFormat="1" ht="12">
      <c r="A20" s="91"/>
      <c r="B20" s="92">
        <v>300</v>
      </c>
      <c r="C20" s="93" t="s">
        <v>39</v>
      </c>
      <c r="E20" s="94"/>
      <c r="F20" s="95"/>
      <c r="G20" s="94"/>
      <c r="J20" s="96"/>
      <c r="L20" s="97"/>
      <c r="P20" s="98"/>
      <c r="S20" s="98"/>
      <c r="T20" s="98"/>
      <c r="U20" s="99"/>
      <c r="V20" s="197">
        <f>SUM(V21:V25)</f>
        <v>32000</v>
      </c>
      <c r="W20" s="98"/>
      <c r="X20" s="99"/>
      <c r="Y20" s="98"/>
      <c r="Z20" s="98"/>
      <c r="AA20" s="98"/>
      <c r="AB20" s="98"/>
      <c r="AC20" s="98"/>
      <c r="AD20" s="98"/>
    </row>
    <row r="21" spans="1:257" s="80" customFormat="1" ht="15" customHeight="1">
      <c r="A21" s="162">
        <f t="shared" ref="A21:A25" si="3">U21</f>
        <v>0.2</v>
      </c>
      <c r="B21" s="100">
        <v>301</v>
      </c>
      <c r="C21" s="106" t="s">
        <v>91</v>
      </c>
      <c r="D21" s="76" t="s">
        <v>37</v>
      </c>
      <c r="E21" s="76" t="s">
        <v>40</v>
      </c>
      <c r="F21" s="102"/>
      <c r="G21" s="115" t="s">
        <v>101</v>
      </c>
      <c r="H21" s="102"/>
      <c r="I21" s="102"/>
      <c r="J21" s="101"/>
      <c r="K21" s="78"/>
      <c r="L21" s="79"/>
      <c r="M21" s="79"/>
      <c r="N21" s="79"/>
      <c r="O21" s="79"/>
      <c r="Q21" s="102"/>
      <c r="R21" s="103" t="s">
        <v>33</v>
      </c>
      <c r="S21" s="185" t="s">
        <v>140</v>
      </c>
      <c r="T21" s="186"/>
      <c r="U21" s="186">
        <v>0.2</v>
      </c>
      <c r="V21" s="186">
        <v>6000</v>
      </c>
      <c r="W21" s="185"/>
      <c r="X21" s="186"/>
      <c r="Y21" s="186"/>
      <c r="Z21" s="186"/>
      <c r="AA21" s="108"/>
      <c r="AB21" s="108"/>
      <c r="AC21" s="107"/>
      <c r="AD21" s="108"/>
      <c r="AE21" s="107"/>
      <c r="AF21" s="107"/>
      <c r="AG21" s="108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  <c r="IW21" s="84"/>
    </row>
    <row r="22" spans="1:257" s="80" customFormat="1" ht="15" customHeight="1">
      <c r="A22" s="162">
        <f t="shared" si="3"/>
        <v>0.2</v>
      </c>
      <c r="B22" s="100">
        <v>302</v>
      </c>
      <c r="C22" s="106" t="s">
        <v>92</v>
      </c>
      <c r="D22" s="76" t="s">
        <v>37</v>
      </c>
      <c r="E22" s="76" t="s">
        <v>40</v>
      </c>
      <c r="F22" s="102"/>
      <c r="G22" s="115" t="s">
        <v>101</v>
      </c>
      <c r="H22" s="102"/>
      <c r="I22" s="102"/>
      <c r="J22" s="101"/>
      <c r="L22" s="82"/>
      <c r="M22" s="82"/>
      <c r="N22" s="82"/>
      <c r="O22" s="82"/>
      <c r="Q22" s="102"/>
      <c r="R22" s="101"/>
      <c r="S22" s="185" t="s">
        <v>140</v>
      </c>
      <c r="T22" s="186"/>
      <c r="U22" s="186">
        <v>0.2</v>
      </c>
      <c r="V22" s="186">
        <v>6000</v>
      </c>
      <c r="W22" s="190"/>
      <c r="X22" s="186"/>
      <c r="Y22" s="186"/>
      <c r="Z22" s="186"/>
      <c r="AA22" s="108"/>
      <c r="AB22" s="108"/>
      <c r="AC22" s="107"/>
      <c r="AD22" s="108"/>
      <c r="AE22" s="107"/>
      <c r="AF22" s="107"/>
      <c r="AG22" s="108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  <c r="IW22" s="84"/>
    </row>
    <row r="23" spans="1:257" s="80" customFormat="1" ht="15" customHeight="1">
      <c r="A23" s="162">
        <f t="shared" si="3"/>
        <v>0.25</v>
      </c>
      <c r="B23" s="100">
        <v>303</v>
      </c>
      <c r="C23" s="106" t="s">
        <v>93</v>
      </c>
      <c r="D23" s="76" t="s">
        <v>37</v>
      </c>
      <c r="E23" s="76" t="s">
        <v>40</v>
      </c>
      <c r="F23" s="102"/>
      <c r="G23" s="115" t="s">
        <v>101</v>
      </c>
      <c r="H23" s="102"/>
      <c r="I23" s="102"/>
      <c r="J23" s="101"/>
      <c r="L23" s="82"/>
      <c r="M23" s="82"/>
      <c r="N23" s="82"/>
      <c r="O23" s="82"/>
      <c r="Q23" s="102"/>
      <c r="R23" s="101"/>
      <c r="S23" s="185" t="s">
        <v>140</v>
      </c>
      <c r="T23" s="186"/>
      <c r="U23" s="186">
        <v>0.25</v>
      </c>
      <c r="V23" s="186">
        <v>8000</v>
      </c>
      <c r="W23" s="190"/>
      <c r="X23" s="186"/>
      <c r="Y23" s="186"/>
      <c r="Z23" s="186"/>
      <c r="AA23" s="108"/>
      <c r="AB23" s="108"/>
      <c r="AC23" s="107"/>
      <c r="AD23" s="108"/>
      <c r="AE23" s="107"/>
      <c r="AF23" s="107"/>
      <c r="AG23" s="108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  <c r="IW23" s="84"/>
    </row>
    <row r="24" spans="1:257" s="80" customFormat="1" ht="15" customHeight="1">
      <c r="A24" s="162">
        <f t="shared" si="3"/>
        <v>0.3</v>
      </c>
      <c r="B24" s="100">
        <v>304</v>
      </c>
      <c r="C24" s="106" t="s">
        <v>94</v>
      </c>
      <c r="D24" s="76" t="s">
        <v>37</v>
      </c>
      <c r="E24" s="76" t="s">
        <v>40</v>
      </c>
      <c r="F24" s="102"/>
      <c r="G24" s="115" t="s">
        <v>101</v>
      </c>
      <c r="H24" s="102"/>
      <c r="I24" s="102"/>
      <c r="J24" s="101"/>
      <c r="L24" s="82"/>
      <c r="M24" s="82"/>
      <c r="N24" s="82"/>
      <c r="O24" s="82"/>
      <c r="Q24" s="102"/>
      <c r="R24" s="101"/>
      <c r="S24" s="185" t="s">
        <v>140</v>
      </c>
      <c r="T24" s="186"/>
      <c r="U24" s="186">
        <v>0.3</v>
      </c>
      <c r="V24" s="186">
        <v>8000</v>
      </c>
      <c r="W24" s="190"/>
      <c r="X24" s="186"/>
      <c r="Y24" s="186"/>
      <c r="Z24" s="186"/>
      <c r="AA24" s="108"/>
      <c r="AB24" s="108"/>
      <c r="AC24" s="107"/>
      <c r="AD24" s="108"/>
      <c r="AE24" s="107"/>
      <c r="AF24" s="107"/>
      <c r="AG24" s="108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  <c r="IW24" s="84"/>
    </row>
    <row r="25" spans="1:257" s="80" customFormat="1" ht="15" customHeight="1">
      <c r="A25" s="162">
        <f t="shared" si="3"/>
        <v>0.15</v>
      </c>
      <c r="B25" s="100">
        <v>305</v>
      </c>
      <c r="C25" s="103" t="s">
        <v>108</v>
      </c>
      <c r="D25" s="76" t="s">
        <v>37</v>
      </c>
      <c r="E25" s="76" t="s">
        <v>109</v>
      </c>
      <c r="F25" s="102"/>
      <c r="G25" s="82" t="s">
        <v>101</v>
      </c>
      <c r="H25" s="102"/>
      <c r="I25" s="102"/>
      <c r="J25" s="101"/>
      <c r="L25" s="82"/>
      <c r="M25" s="82"/>
      <c r="N25" s="82"/>
      <c r="O25" s="82"/>
      <c r="Q25" s="102"/>
      <c r="R25" s="101"/>
      <c r="S25" s="185" t="s">
        <v>140</v>
      </c>
      <c r="T25" s="186"/>
      <c r="U25" s="186">
        <v>0.15</v>
      </c>
      <c r="V25" s="186">
        <v>4000</v>
      </c>
      <c r="W25" s="190"/>
      <c r="X25" s="186"/>
      <c r="Y25" s="186"/>
      <c r="Z25" s="186"/>
      <c r="AA25" s="108"/>
      <c r="AB25" s="108"/>
      <c r="AC25" s="107"/>
      <c r="AD25" s="108"/>
      <c r="AE25" s="107"/>
      <c r="AF25" s="107"/>
      <c r="AG25" s="108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  <c r="IV25" s="84"/>
      <c r="IW25" s="84"/>
    </row>
    <row r="26" spans="1:257" s="93" customFormat="1" ht="12">
      <c r="A26" s="91"/>
      <c r="B26" s="92">
        <v>400</v>
      </c>
      <c r="C26" s="93" t="s">
        <v>41</v>
      </c>
      <c r="E26" s="94"/>
      <c r="F26" s="95"/>
      <c r="G26" s="94"/>
      <c r="J26" s="96"/>
      <c r="L26" s="97"/>
      <c r="P26" s="98"/>
      <c r="S26" s="98"/>
      <c r="T26" s="98"/>
      <c r="U26" s="99"/>
      <c r="V26" s="197">
        <f>SUM(V27:V32)</f>
        <v>0</v>
      </c>
      <c r="W26" s="98"/>
      <c r="X26" s="99"/>
      <c r="Y26" s="98"/>
      <c r="Z26" s="98"/>
      <c r="AA26" s="98"/>
      <c r="AB26" s="98"/>
      <c r="AC26" s="98"/>
      <c r="AD26" s="98"/>
    </row>
    <row r="27" spans="1:257" s="80" customFormat="1" ht="15" customHeight="1">
      <c r="A27" s="162">
        <f t="shared" ref="A27:A32" si="4">U27</f>
        <v>20</v>
      </c>
      <c r="B27" s="100">
        <v>401</v>
      </c>
      <c r="C27" s="103" t="s">
        <v>42</v>
      </c>
      <c r="D27" s="76" t="s">
        <v>43</v>
      </c>
      <c r="F27" s="102"/>
      <c r="G27" s="82"/>
      <c r="H27" s="102"/>
      <c r="I27" s="102"/>
      <c r="J27" s="101"/>
      <c r="K27" s="109"/>
      <c r="L27" s="79"/>
      <c r="M27" s="79"/>
      <c r="N27" s="79"/>
      <c r="O27" s="79"/>
      <c r="Q27" s="102"/>
      <c r="R27" s="101"/>
      <c r="S27" s="185" t="s">
        <v>140</v>
      </c>
      <c r="T27" s="191"/>
      <c r="U27" s="186">
        <v>20</v>
      </c>
      <c r="V27" s="191"/>
      <c r="W27" s="192"/>
      <c r="X27" s="192"/>
      <c r="Y27" s="192"/>
      <c r="Z27" s="191"/>
      <c r="AA27" s="107"/>
      <c r="AB27" s="107"/>
      <c r="AC27" s="107"/>
      <c r="AD27" s="108"/>
      <c r="AE27" s="104"/>
      <c r="AF27" s="104"/>
      <c r="AG27" s="83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  <c r="IV27" s="84"/>
      <c r="IW27" s="84"/>
    </row>
    <row r="28" spans="1:257" s="80" customFormat="1" ht="15" customHeight="1">
      <c r="A28" s="162">
        <f t="shared" si="4"/>
        <v>20</v>
      </c>
      <c r="B28" s="100">
        <v>402</v>
      </c>
      <c r="C28" s="103" t="s">
        <v>44</v>
      </c>
      <c r="D28" s="76" t="s">
        <v>43</v>
      </c>
      <c r="F28" s="102"/>
      <c r="G28" s="82"/>
      <c r="H28" s="102"/>
      <c r="I28" s="102"/>
      <c r="J28" s="101"/>
      <c r="K28" s="102"/>
      <c r="L28" s="82"/>
      <c r="M28" s="82"/>
      <c r="N28" s="82"/>
      <c r="O28" s="82"/>
      <c r="Q28" s="102"/>
      <c r="R28" s="101"/>
      <c r="S28" s="185" t="s">
        <v>140</v>
      </c>
      <c r="T28" s="191"/>
      <c r="U28" s="186">
        <v>20</v>
      </c>
      <c r="V28" s="191"/>
      <c r="W28" s="192"/>
      <c r="X28" s="192"/>
      <c r="Y28" s="192"/>
      <c r="Z28" s="191"/>
      <c r="AA28" s="107"/>
      <c r="AB28" s="107"/>
      <c r="AC28" s="107"/>
      <c r="AD28" s="108"/>
      <c r="AE28" s="104"/>
      <c r="AF28" s="104"/>
      <c r="AG28" s="83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  <c r="IV28" s="84"/>
      <c r="IW28" s="84"/>
    </row>
    <row r="29" spans="1:257" s="80" customFormat="1" ht="15" customHeight="1">
      <c r="A29" s="162">
        <f t="shared" si="4"/>
        <v>20</v>
      </c>
      <c r="B29" s="100">
        <v>403</v>
      </c>
      <c r="C29" s="103" t="s">
        <v>45</v>
      </c>
      <c r="D29" s="76" t="s">
        <v>43</v>
      </c>
      <c r="F29" s="102"/>
      <c r="G29" s="82"/>
      <c r="H29" s="102"/>
      <c r="I29" s="102"/>
      <c r="J29" s="101"/>
      <c r="K29" s="102"/>
      <c r="L29" s="82"/>
      <c r="M29" s="82"/>
      <c r="N29" s="82"/>
      <c r="O29" s="82"/>
      <c r="Q29" s="102"/>
      <c r="R29" s="101"/>
      <c r="S29" s="185" t="s">
        <v>140</v>
      </c>
      <c r="T29" s="191"/>
      <c r="U29" s="186">
        <v>20</v>
      </c>
      <c r="V29" s="191"/>
      <c r="W29" s="192"/>
      <c r="X29" s="192"/>
      <c r="Y29" s="192"/>
      <c r="Z29" s="191"/>
      <c r="AA29" s="107"/>
      <c r="AB29" s="107"/>
      <c r="AC29" s="107"/>
      <c r="AD29" s="108"/>
      <c r="AE29" s="104"/>
      <c r="AF29" s="104"/>
      <c r="AG29" s="83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  <c r="IV29" s="84"/>
      <c r="IW29" s="84"/>
    </row>
    <row r="30" spans="1:257" s="80" customFormat="1" ht="15" customHeight="1">
      <c r="A30" s="162">
        <f t="shared" si="4"/>
        <v>15</v>
      </c>
      <c r="B30" s="100">
        <v>404</v>
      </c>
      <c r="C30" s="103" t="s">
        <v>46</v>
      </c>
      <c r="D30" s="76" t="s">
        <v>43</v>
      </c>
      <c r="F30" s="102"/>
      <c r="G30" s="82"/>
      <c r="H30" s="102"/>
      <c r="I30" s="102"/>
      <c r="J30" s="101"/>
      <c r="K30" s="102"/>
      <c r="L30" s="82"/>
      <c r="M30" s="82"/>
      <c r="N30" s="82"/>
      <c r="O30" s="82"/>
      <c r="Q30" s="102"/>
      <c r="R30" s="101"/>
      <c r="S30" s="185" t="s">
        <v>140</v>
      </c>
      <c r="T30" s="191"/>
      <c r="U30" s="186">
        <v>15</v>
      </c>
      <c r="V30" s="191"/>
      <c r="W30" s="192"/>
      <c r="X30" s="192"/>
      <c r="Y30" s="192"/>
      <c r="Z30" s="191"/>
      <c r="AA30" s="107"/>
      <c r="AB30" s="107"/>
      <c r="AC30" s="107"/>
      <c r="AD30" s="108"/>
      <c r="AE30" s="104"/>
      <c r="AF30" s="104"/>
      <c r="AG30" s="83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  <c r="IW30" s="84"/>
    </row>
    <row r="31" spans="1:257" s="80" customFormat="1" ht="15" customHeight="1">
      <c r="A31" s="162">
        <f t="shared" si="4"/>
        <v>10</v>
      </c>
      <c r="B31" s="100">
        <v>405</v>
      </c>
      <c r="C31" s="103" t="s">
        <v>47</v>
      </c>
      <c r="D31" s="76" t="s">
        <v>43</v>
      </c>
      <c r="F31" s="102"/>
      <c r="G31" s="82"/>
      <c r="H31" s="102"/>
      <c r="I31" s="102"/>
      <c r="J31" s="101"/>
      <c r="K31" s="102"/>
      <c r="L31" s="82"/>
      <c r="M31" s="82"/>
      <c r="N31" s="82"/>
      <c r="O31" s="82"/>
      <c r="Q31" s="102"/>
      <c r="R31" s="101"/>
      <c r="S31" s="185" t="s">
        <v>140</v>
      </c>
      <c r="T31" s="191"/>
      <c r="U31" s="186">
        <v>10</v>
      </c>
      <c r="V31" s="191"/>
      <c r="W31" s="192"/>
      <c r="X31" s="192"/>
      <c r="Y31" s="192"/>
      <c r="Z31" s="191"/>
      <c r="AA31" s="107"/>
      <c r="AB31" s="107"/>
      <c r="AC31" s="107"/>
      <c r="AD31" s="108"/>
      <c r="AE31" s="104"/>
      <c r="AF31" s="104"/>
      <c r="AG31" s="83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  <c r="IV31" s="84"/>
      <c r="IW31" s="84"/>
    </row>
    <row r="32" spans="1:257" s="80" customFormat="1" ht="15" customHeight="1">
      <c r="A32" s="162">
        <f t="shared" si="4"/>
        <v>2.5</v>
      </c>
      <c r="B32" s="100">
        <v>406</v>
      </c>
      <c r="C32" s="103" t="s">
        <v>110</v>
      </c>
      <c r="D32" s="76" t="s">
        <v>37</v>
      </c>
      <c r="E32" s="80" t="s">
        <v>112</v>
      </c>
      <c r="F32" s="102" t="s">
        <v>111</v>
      </c>
      <c r="G32" s="82"/>
      <c r="H32" s="102"/>
      <c r="I32" s="102"/>
      <c r="J32" s="101"/>
      <c r="K32" s="102"/>
      <c r="L32" s="82"/>
      <c r="M32" s="82"/>
      <c r="N32" s="82"/>
      <c r="O32" s="82"/>
      <c r="Q32" s="102"/>
      <c r="R32" s="101"/>
      <c r="S32" s="185" t="s">
        <v>140</v>
      </c>
      <c r="T32" s="191"/>
      <c r="U32" s="186">
        <v>2.5</v>
      </c>
      <c r="V32" s="191"/>
      <c r="W32" s="192"/>
      <c r="X32" s="192"/>
      <c r="Y32" s="192"/>
      <c r="Z32" s="191"/>
      <c r="AA32" s="107"/>
      <c r="AB32" s="107"/>
      <c r="AC32" s="107"/>
      <c r="AD32" s="108"/>
      <c r="AE32" s="104"/>
      <c r="AF32" s="104"/>
      <c r="AG32" s="83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  <c r="IT32" s="84"/>
      <c r="IU32" s="84"/>
      <c r="IV32" s="84"/>
      <c r="IW32" s="84"/>
    </row>
    <row r="33" spans="1:257" s="93" customFormat="1" ht="12">
      <c r="A33" s="91"/>
      <c r="B33" s="92">
        <v>500</v>
      </c>
      <c r="C33" s="93" t="s">
        <v>48</v>
      </c>
      <c r="E33" s="94"/>
      <c r="F33" s="95"/>
      <c r="G33" s="94"/>
      <c r="J33" s="96"/>
      <c r="L33" s="97"/>
      <c r="P33" s="98"/>
      <c r="S33" s="98"/>
      <c r="T33" s="98"/>
      <c r="U33" s="99"/>
      <c r="V33" s="197">
        <f>SUM(V34)</f>
        <v>800</v>
      </c>
      <c r="W33" s="98"/>
      <c r="X33" s="99"/>
      <c r="Y33" s="98"/>
      <c r="Z33" s="98"/>
      <c r="AA33" s="98"/>
      <c r="AB33" s="98"/>
      <c r="AC33" s="98"/>
      <c r="AD33" s="98"/>
    </row>
    <row r="34" spans="1:257" s="80" customFormat="1" ht="15" customHeight="1">
      <c r="A34" s="162">
        <f>U34</f>
        <v>0.5</v>
      </c>
      <c r="B34" s="100">
        <v>501</v>
      </c>
      <c r="C34" s="103" t="s">
        <v>49</v>
      </c>
      <c r="D34" s="76" t="s">
        <v>37</v>
      </c>
      <c r="E34" s="76" t="s">
        <v>50</v>
      </c>
      <c r="F34" s="102"/>
      <c r="G34" s="82"/>
      <c r="H34" s="102"/>
      <c r="I34" s="102"/>
      <c r="J34" s="101"/>
      <c r="K34" s="78"/>
      <c r="L34" s="79"/>
      <c r="M34" s="79"/>
      <c r="N34" s="79"/>
      <c r="O34" s="79"/>
      <c r="Q34" s="102"/>
      <c r="R34" s="101"/>
      <c r="S34" s="185" t="s">
        <v>140</v>
      </c>
      <c r="T34" s="186"/>
      <c r="U34" s="186">
        <v>0.5</v>
      </c>
      <c r="V34" s="186">
        <v>800</v>
      </c>
      <c r="W34" s="185"/>
      <c r="X34" s="186"/>
      <c r="Y34" s="186"/>
      <c r="Z34" s="186"/>
      <c r="AA34" s="107"/>
      <c r="AB34" s="107"/>
      <c r="AC34" s="107"/>
      <c r="AD34" s="107"/>
      <c r="AE34" s="107"/>
      <c r="AF34" s="107"/>
      <c r="AG34" s="107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  <c r="IT34" s="84"/>
      <c r="IU34" s="84"/>
      <c r="IV34" s="84"/>
      <c r="IW34" s="84"/>
    </row>
    <row r="35" spans="1:257" s="93" customFormat="1" ht="12">
      <c r="A35" s="91"/>
      <c r="B35" s="92">
        <v>600</v>
      </c>
      <c r="C35" s="93" t="s">
        <v>51</v>
      </c>
      <c r="E35" s="94"/>
      <c r="F35" s="95"/>
      <c r="G35" s="94"/>
      <c r="J35" s="96"/>
      <c r="L35" s="97"/>
      <c r="P35" s="98"/>
      <c r="S35" s="98"/>
      <c r="T35" s="98"/>
      <c r="U35" s="99"/>
      <c r="V35" s="197">
        <f>SUM(V36:V39)</f>
        <v>0</v>
      </c>
      <c r="W35" s="98"/>
      <c r="X35" s="99"/>
      <c r="Y35" s="98"/>
      <c r="Z35" s="98"/>
      <c r="AA35" s="98"/>
      <c r="AB35" s="98"/>
      <c r="AC35" s="98"/>
      <c r="AD35" s="98"/>
    </row>
    <row r="36" spans="1:257" s="80" customFormat="1" ht="12.75" customHeight="1">
      <c r="A36" s="161">
        <f t="shared" ref="A36:A38" si="5">U36/1000</f>
        <v>2E-3</v>
      </c>
      <c r="B36" s="100">
        <v>601</v>
      </c>
      <c r="C36" s="106" t="s">
        <v>98</v>
      </c>
      <c r="D36" s="76" t="s">
        <v>68</v>
      </c>
      <c r="F36" s="102"/>
      <c r="G36" s="82"/>
      <c r="H36" s="102"/>
      <c r="I36" s="102"/>
      <c r="J36" s="101"/>
      <c r="K36" s="78"/>
      <c r="L36" s="82"/>
      <c r="M36" s="82"/>
      <c r="N36" s="82"/>
      <c r="O36" s="82"/>
      <c r="Q36" s="102"/>
      <c r="R36" s="101"/>
      <c r="S36" s="185" t="s">
        <v>140</v>
      </c>
      <c r="T36" s="186"/>
      <c r="U36" s="186">
        <v>2</v>
      </c>
      <c r="V36" s="193"/>
      <c r="W36" s="185"/>
      <c r="X36" s="186"/>
      <c r="Y36" s="186"/>
      <c r="Z36" s="193"/>
      <c r="AA36" s="107"/>
      <c r="AB36" s="107"/>
      <c r="AC36" s="107"/>
      <c r="AD36" s="108"/>
      <c r="AE36" s="104"/>
      <c r="AF36" s="104"/>
      <c r="AG36" s="83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  <c r="IV36" s="84"/>
      <c r="IW36" s="84"/>
    </row>
    <row r="37" spans="1:257" s="80" customFormat="1" ht="12.75" customHeight="1">
      <c r="A37" s="161">
        <f t="shared" si="5"/>
        <v>2E-3</v>
      </c>
      <c r="B37" s="100">
        <v>602</v>
      </c>
      <c r="C37" s="106" t="s">
        <v>97</v>
      </c>
      <c r="D37" s="76" t="s">
        <v>68</v>
      </c>
      <c r="F37" s="102"/>
      <c r="G37" s="82"/>
      <c r="H37" s="102"/>
      <c r="I37" s="102"/>
      <c r="J37" s="101"/>
      <c r="K37" s="78"/>
      <c r="L37" s="82"/>
      <c r="M37" s="82"/>
      <c r="N37" s="82"/>
      <c r="O37" s="82"/>
      <c r="Q37" s="102"/>
      <c r="R37" s="101"/>
      <c r="S37" s="185" t="s">
        <v>140</v>
      </c>
      <c r="T37" s="186"/>
      <c r="U37" s="186">
        <v>2</v>
      </c>
      <c r="V37" s="193"/>
      <c r="W37" s="185"/>
      <c r="X37" s="186"/>
      <c r="Y37" s="186"/>
      <c r="Z37" s="193"/>
      <c r="AA37" s="107"/>
      <c r="AB37" s="107"/>
      <c r="AC37" s="107"/>
      <c r="AD37" s="108"/>
      <c r="AE37" s="104"/>
      <c r="AF37" s="104"/>
      <c r="AG37" s="83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  <c r="IV37" s="84"/>
      <c r="IW37" s="84"/>
    </row>
    <row r="38" spans="1:257" s="80" customFormat="1" ht="12.75" customHeight="1">
      <c r="A38" s="161">
        <f t="shared" si="5"/>
        <v>2E-3</v>
      </c>
      <c r="B38" s="100">
        <v>603</v>
      </c>
      <c r="C38" s="106" t="s">
        <v>99</v>
      </c>
      <c r="D38" s="76" t="s">
        <v>68</v>
      </c>
      <c r="F38" s="102"/>
      <c r="G38" s="82"/>
      <c r="H38" s="102"/>
      <c r="I38" s="102"/>
      <c r="J38" s="101"/>
      <c r="K38" s="78"/>
      <c r="L38" s="82"/>
      <c r="M38" s="82"/>
      <c r="N38" s="82"/>
      <c r="O38" s="82"/>
      <c r="Q38" s="102"/>
      <c r="R38" s="101"/>
      <c r="S38" s="185" t="s">
        <v>140</v>
      </c>
      <c r="T38" s="186"/>
      <c r="U38" s="186">
        <v>2</v>
      </c>
      <c r="V38" s="193"/>
      <c r="W38" s="185"/>
      <c r="X38" s="186"/>
      <c r="Y38" s="186"/>
      <c r="Z38" s="193"/>
      <c r="AA38" s="107"/>
      <c r="AB38" s="107"/>
      <c r="AC38" s="107"/>
      <c r="AD38" s="108"/>
      <c r="AE38" s="104"/>
      <c r="AF38" s="104"/>
      <c r="AG38" s="83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  <c r="IV38" s="84"/>
      <c r="IW38" s="84"/>
    </row>
    <row r="39" spans="1:257" s="80" customFormat="1" ht="12.75" customHeight="1">
      <c r="A39" s="161">
        <f>U39</f>
        <v>0.5</v>
      </c>
      <c r="B39" s="100">
        <v>604</v>
      </c>
      <c r="C39" s="106" t="s">
        <v>137</v>
      </c>
      <c r="D39" s="76" t="s">
        <v>37</v>
      </c>
      <c r="F39" s="102"/>
      <c r="G39" s="82"/>
      <c r="H39" s="102"/>
      <c r="I39" s="102"/>
      <c r="J39" s="101"/>
      <c r="K39" s="78"/>
      <c r="L39" s="82"/>
      <c r="M39" s="82"/>
      <c r="N39" s="82"/>
      <c r="O39" s="82"/>
      <c r="Q39" s="102"/>
      <c r="R39" s="101"/>
      <c r="S39" s="185" t="s">
        <v>140</v>
      </c>
      <c r="T39" s="186"/>
      <c r="U39" s="186">
        <v>0.5</v>
      </c>
      <c r="V39" s="193"/>
      <c r="W39" s="185"/>
      <c r="X39" s="186"/>
      <c r="Y39" s="186"/>
      <c r="Z39" s="193"/>
      <c r="AA39" s="107"/>
      <c r="AB39" s="107"/>
      <c r="AC39" s="107"/>
      <c r="AD39" s="108"/>
      <c r="AE39" s="104"/>
      <c r="AF39" s="104"/>
      <c r="AG39" s="83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  <c r="IV39" s="84"/>
      <c r="IW39" s="84"/>
    </row>
    <row r="40" spans="1:257" s="93" customFormat="1" ht="12">
      <c r="A40" s="91"/>
      <c r="B40" s="92">
        <v>700</v>
      </c>
      <c r="C40" s="93" t="s">
        <v>113</v>
      </c>
      <c r="E40" s="94"/>
      <c r="F40" s="95"/>
      <c r="G40" s="94"/>
      <c r="J40" s="96"/>
      <c r="L40" s="97"/>
      <c r="P40" s="98"/>
      <c r="S40" s="98"/>
      <c r="T40" s="98"/>
      <c r="U40" s="99"/>
      <c r="V40" s="197">
        <f>SUM(V41:V43)</f>
        <v>0</v>
      </c>
      <c r="W40" s="98"/>
      <c r="X40" s="99"/>
      <c r="Y40" s="98"/>
      <c r="Z40" s="98"/>
      <c r="AA40" s="98"/>
      <c r="AB40" s="98"/>
      <c r="AC40" s="98"/>
      <c r="AD40" s="98"/>
    </row>
    <row r="41" spans="1:257" s="80" customFormat="1" ht="15" customHeight="1">
      <c r="A41" s="162">
        <f>U41/60</f>
        <v>1</v>
      </c>
      <c r="B41" s="100">
        <v>701</v>
      </c>
      <c r="C41" s="103" t="s">
        <v>115</v>
      </c>
      <c r="D41" s="76" t="s">
        <v>114</v>
      </c>
      <c r="F41" s="102"/>
      <c r="G41" s="82"/>
      <c r="H41" s="102"/>
      <c r="I41" s="102"/>
      <c r="J41" s="101"/>
      <c r="K41" s="78"/>
      <c r="Q41" s="102"/>
      <c r="R41" s="101"/>
      <c r="S41" s="190"/>
      <c r="T41" s="190"/>
      <c r="U41" s="186">
        <v>60</v>
      </c>
      <c r="V41" s="193"/>
      <c r="W41" s="194"/>
      <c r="X41" s="194"/>
      <c r="Y41" s="194"/>
      <c r="Z41" s="193"/>
      <c r="AA41" s="107"/>
      <c r="AB41" s="107"/>
      <c r="AC41" s="107"/>
      <c r="AD41" s="107"/>
      <c r="AE41" s="104"/>
      <c r="AF41" s="104"/>
      <c r="AG41" s="83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  <c r="IV41" s="84"/>
      <c r="IW41" s="84"/>
    </row>
    <row r="42" spans="1:257" s="80" customFormat="1" ht="15" customHeight="1">
      <c r="A42" s="162">
        <f>U42/60</f>
        <v>1.3333333333333333</v>
      </c>
      <c r="B42" s="100">
        <v>702</v>
      </c>
      <c r="C42" s="103" t="s">
        <v>116</v>
      </c>
      <c r="D42" s="76" t="s">
        <v>114</v>
      </c>
      <c r="F42" s="102"/>
      <c r="G42" s="82"/>
      <c r="H42" s="102"/>
      <c r="I42" s="102"/>
      <c r="J42" s="101"/>
      <c r="K42" s="78"/>
      <c r="Q42" s="102"/>
      <c r="R42" s="101"/>
      <c r="S42" s="190"/>
      <c r="T42" s="190"/>
      <c r="U42" s="186">
        <v>80</v>
      </c>
      <c r="V42" s="193"/>
      <c r="W42" s="194"/>
      <c r="X42" s="194"/>
      <c r="Y42" s="194"/>
      <c r="Z42" s="193"/>
      <c r="AA42" s="107"/>
      <c r="AB42" s="107"/>
      <c r="AC42" s="107"/>
      <c r="AD42" s="107"/>
      <c r="AE42" s="104"/>
      <c r="AF42" s="104"/>
      <c r="AG42" s="83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  <c r="IW42" s="84"/>
    </row>
    <row r="43" spans="1:257" s="80" customFormat="1" ht="15" customHeight="1">
      <c r="A43" s="105"/>
      <c r="B43" s="100"/>
      <c r="C43" s="103"/>
      <c r="D43" s="76"/>
      <c r="F43" s="102"/>
      <c r="G43" s="82"/>
      <c r="H43" s="102"/>
      <c r="I43" s="102"/>
      <c r="J43" s="101"/>
      <c r="K43" s="78"/>
      <c r="Q43" s="102"/>
      <c r="R43" s="101"/>
      <c r="S43" s="190"/>
      <c r="T43" s="186"/>
      <c r="U43" s="186"/>
      <c r="V43" s="193"/>
      <c r="W43" s="194"/>
      <c r="X43" s="194"/>
      <c r="Y43" s="194"/>
      <c r="Z43" s="193"/>
      <c r="AA43" s="107"/>
      <c r="AB43" s="107"/>
      <c r="AC43" s="107"/>
      <c r="AD43" s="107"/>
      <c r="AE43" s="104"/>
      <c r="AF43" s="104"/>
      <c r="AG43" s="83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  <c r="IV43" s="84"/>
      <c r="IW43" s="84"/>
    </row>
    <row r="44" spans="1:257" s="93" customFormat="1" ht="12">
      <c r="A44" s="91"/>
      <c r="B44" s="92">
        <v>1000</v>
      </c>
      <c r="C44" s="93" t="s">
        <v>52</v>
      </c>
      <c r="E44" s="94"/>
      <c r="F44" s="95"/>
      <c r="G44" s="94"/>
      <c r="J44" s="96"/>
      <c r="L44" s="97"/>
      <c r="P44" s="98"/>
      <c r="S44" s="98"/>
      <c r="T44" s="81"/>
      <c r="U44" s="81"/>
      <c r="V44" s="197">
        <f>SUM(V45:V49)</f>
        <v>0</v>
      </c>
      <c r="W44" s="98"/>
      <c r="X44" s="99"/>
      <c r="Y44" s="98"/>
      <c r="Z44" s="98"/>
      <c r="AA44" s="98"/>
      <c r="AB44" s="98"/>
      <c r="AC44" s="98"/>
      <c r="AD44" s="98"/>
    </row>
    <row r="45" spans="1:257" s="80" customFormat="1" ht="15" customHeight="1">
      <c r="A45" s="162">
        <f t="shared" ref="A45:A49" si="6">U45</f>
        <v>0.1</v>
      </c>
      <c r="B45" s="100">
        <v>1001</v>
      </c>
      <c r="C45" s="103" t="s">
        <v>53</v>
      </c>
      <c r="D45" s="76" t="s">
        <v>37</v>
      </c>
      <c r="F45" s="102"/>
      <c r="G45" s="82"/>
      <c r="H45" s="102"/>
      <c r="I45" s="102"/>
      <c r="J45" s="101"/>
      <c r="K45" s="78"/>
      <c r="Q45" s="102"/>
      <c r="R45" s="101"/>
      <c r="S45" s="185" t="s">
        <v>140</v>
      </c>
      <c r="T45" s="186"/>
      <c r="U45" s="186">
        <v>0.1</v>
      </c>
      <c r="V45" s="193"/>
      <c r="W45" s="194"/>
      <c r="X45" s="194"/>
      <c r="Y45" s="194"/>
      <c r="Z45" s="193"/>
      <c r="AA45" s="107"/>
      <c r="AB45" s="107"/>
      <c r="AC45" s="107"/>
      <c r="AD45" s="107"/>
      <c r="AE45" s="107"/>
      <c r="AF45" s="107"/>
      <c r="AG45" s="83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  <c r="IV45" s="84"/>
      <c r="IW45" s="84"/>
    </row>
    <row r="46" spans="1:257" s="80" customFormat="1" ht="13.5" customHeight="1">
      <c r="A46" s="162">
        <f t="shared" si="6"/>
        <v>0.1</v>
      </c>
      <c r="B46" s="111">
        <v>1002</v>
      </c>
      <c r="C46" s="112" t="s">
        <v>100</v>
      </c>
      <c r="D46" s="85"/>
      <c r="F46" s="102"/>
      <c r="G46" s="82"/>
      <c r="H46" s="102"/>
      <c r="I46" s="102"/>
      <c r="J46" s="101"/>
      <c r="Q46" s="102"/>
      <c r="R46" s="101"/>
      <c r="S46" s="185" t="s">
        <v>140</v>
      </c>
      <c r="T46" s="186"/>
      <c r="U46" s="186">
        <v>0.1</v>
      </c>
      <c r="V46" s="193"/>
      <c r="W46" s="194"/>
      <c r="X46" s="194"/>
      <c r="Y46" s="194"/>
      <c r="Z46" s="193"/>
      <c r="AA46" s="107"/>
      <c r="AB46" s="107"/>
      <c r="AC46" s="107"/>
      <c r="AD46" s="108"/>
      <c r="AE46" s="104"/>
      <c r="AF46" s="104"/>
      <c r="AG46" s="83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  <c r="ID46" s="84"/>
      <c r="IE46" s="84"/>
      <c r="IF46" s="84"/>
      <c r="IG46" s="84"/>
      <c r="IH46" s="84"/>
      <c r="II46" s="84"/>
      <c r="IJ46" s="84"/>
      <c r="IK46" s="84"/>
      <c r="IL46" s="84"/>
      <c r="IM46" s="84"/>
      <c r="IN46" s="84"/>
      <c r="IO46" s="84"/>
      <c r="IP46" s="84"/>
      <c r="IQ46" s="84"/>
      <c r="IR46" s="84"/>
      <c r="IS46" s="84"/>
      <c r="IT46" s="84"/>
      <c r="IU46" s="84"/>
      <c r="IV46" s="84"/>
      <c r="IW46" s="84"/>
    </row>
    <row r="47" spans="1:257" s="80" customFormat="1" ht="13.5" customHeight="1">
      <c r="A47" s="162">
        <f t="shared" si="6"/>
        <v>0.1</v>
      </c>
      <c r="B47" s="111">
        <v>1003</v>
      </c>
      <c r="C47" s="113" t="s">
        <v>103</v>
      </c>
      <c r="G47" s="82"/>
      <c r="J47" s="105"/>
      <c r="L47" s="110"/>
      <c r="M47" s="110"/>
      <c r="N47" s="110"/>
      <c r="O47" s="110"/>
      <c r="R47" s="105"/>
      <c r="S47" s="185" t="s">
        <v>140</v>
      </c>
      <c r="T47" s="186"/>
      <c r="U47" s="186">
        <v>0.1</v>
      </c>
      <c r="V47" s="193"/>
      <c r="W47" s="194"/>
      <c r="X47" s="194"/>
      <c r="Y47" s="194"/>
      <c r="Z47" s="193"/>
      <c r="AD47" s="105"/>
      <c r="AG47" s="105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  <c r="IT47" s="84"/>
      <c r="IU47" s="84"/>
      <c r="IV47" s="84"/>
      <c r="IW47" s="84"/>
    </row>
    <row r="48" spans="1:257" s="80" customFormat="1" ht="12.75" customHeight="1">
      <c r="A48" s="162">
        <f t="shared" si="6"/>
        <v>0.1</v>
      </c>
      <c r="B48" s="111">
        <v>1004</v>
      </c>
      <c r="C48" s="113" t="s">
        <v>104</v>
      </c>
      <c r="G48" s="82"/>
      <c r="J48" s="105"/>
      <c r="R48" s="105"/>
      <c r="S48" s="185" t="s">
        <v>140</v>
      </c>
      <c r="T48" s="186"/>
      <c r="U48" s="186">
        <v>0.1</v>
      </c>
      <c r="V48" s="193"/>
      <c r="W48" s="194"/>
      <c r="X48" s="194"/>
      <c r="Y48" s="194"/>
      <c r="Z48" s="193"/>
      <c r="AD48" s="105"/>
      <c r="AG48" s="105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  <c r="IT48" s="84"/>
      <c r="IU48" s="84"/>
      <c r="IV48" s="84"/>
      <c r="IW48" s="84"/>
    </row>
    <row r="49" spans="1:257" s="80" customFormat="1" ht="12.75" customHeight="1">
      <c r="A49" s="162">
        <f t="shared" si="6"/>
        <v>0.1</v>
      </c>
      <c r="B49" s="111">
        <v>1005</v>
      </c>
      <c r="C49" s="113" t="s">
        <v>131</v>
      </c>
      <c r="G49" s="82"/>
      <c r="J49" s="105"/>
      <c r="R49" s="105"/>
      <c r="S49" s="185" t="s">
        <v>140</v>
      </c>
      <c r="T49" s="186"/>
      <c r="U49" s="186">
        <v>0.1</v>
      </c>
      <c r="V49" s="193"/>
      <c r="W49" s="194"/>
      <c r="X49" s="194"/>
      <c r="Y49" s="194"/>
      <c r="Z49" s="193"/>
      <c r="AD49" s="105"/>
      <c r="AG49" s="105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  <c r="IS49" s="84"/>
      <c r="IT49" s="84"/>
      <c r="IU49" s="84"/>
      <c r="IV49" s="84"/>
      <c r="IW49" s="84"/>
    </row>
  </sheetData>
  <sheetProtection formatCells="0" formatColumns="0" formatRows="0" insertColumns="0" insertRows="0" insertHyperlinks="0" deleteColumns="0" deleteRows="0" sort="0" autoFilter="0" pivotTables="0"/>
  <mergeCells count="22">
    <mergeCell ref="S6:V6"/>
    <mergeCell ref="AE6:AG6"/>
    <mergeCell ref="W6:Z6"/>
    <mergeCell ref="AA6:AD6"/>
    <mergeCell ref="B6:B7"/>
    <mergeCell ref="J6:J7"/>
    <mergeCell ref="D6:D7"/>
    <mergeCell ref="Q6:Q7"/>
    <mergeCell ref="R6:R7"/>
    <mergeCell ref="A6:A7"/>
    <mergeCell ref="I6:I7"/>
    <mergeCell ref="E6:E7"/>
    <mergeCell ref="P6:P7"/>
    <mergeCell ref="G6:G7"/>
    <mergeCell ref="H6:H7"/>
    <mergeCell ref="O6:O7"/>
    <mergeCell ref="K6:K7"/>
    <mergeCell ref="L6:L7"/>
    <mergeCell ref="F6:F7"/>
    <mergeCell ref="C6:C7"/>
    <mergeCell ref="N6:N7"/>
    <mergeCell ref="M6:M7"/>
  </mergeCells>
  <conditionalFormatting sqref="AD8">
    <cfRule type="cellIs" dxfId="47" priority="17" stopIfTrue="1" operator="between">
      <formula>1</formula>
      <formula>10</formula>
    </cfRule>
    <cfRule type="cellIs" dxfId="46" priority="18" stopIfTrue="1" operator="lessThan">
      <formula>1</formula>
    </cfRule>
  </conditionalFormatting>
  <conditionalFormatting sqref="AD16">
    <cfRule type="cellIs" dxfId="45" priority="15" stopIfTrue="1" operator="between">
      <formula>1</formula>
      <formula>10</formula>
    </cfRule>
    <cfRule type="cellIs" dxfId="44" priority="16" stopIfTrue="1" operator="lessThan">
      <formula>1</formula>
    </cfRule>
  </conditionalFormatting>
  <conditionalFormatting sqref="AD18">
    <cfRule type="cellIs" dxfId="43" priority="13" stopIfTrue="1" operator="between">
      <formula>1</formula>
      <formula>10</formula>
    </cfRule>
    <cfRule type="cellIs" dxfId="42" priority="14" stopIfTrue="1" operator="lessThan">
      <formula>1</formula>
    </cfRule>
  </conditionalFormatting>
  <conditionalFormatting sqref="AD20">
    <cfRule type="cellIs" dxfId="41" priority="11" stopIfTrue="1" operator="between">
      <formula>1</formula>
      <formula>10</formula>
    </cfRule>
    <cfRule type="cellIs" dxfId="40" priority="12" stopIfTrue="1" operator="lessThan">
      <formula>1</formula>
    </cfRule>
  </conditionalFormatting>
  <conditionalFormatting sqref="AD26">
    <cfRule type="cellIs" dxfId="39" priority="9" stopIfTrue="1" operator="between">
      <formula>1</formula>
      <formula>10</formula>
    </cfRule>
    <cfRule type="cellIs" dxfId="38" priority="10" stopIfTrue="1" operator="lessThan">
      <formula>1</formula>
    </cfRule>
  </conditionalFormatting>
  <conditionalFormatting sqref="AD33">
    <cfRule type="cellIs" dxfId="37" priority="7" stopIfTrue="1" operator="between">
      <formula>1</formula>
      <formula>10</formula>
    </cfRule>
    <cfRule type="cellIs" dxfId="36" priority="8" stopIfTrue="1" operator="lessThan">
      <formula>1</formula>
    </cfRule>
  </conditionalFormatting>
  <conditionalFormatting sqref="AD35">
    <cfRule type="cellIs" dxfId="35" priority="5" stopIfTrue="1" operator="between">
      <formula>1</formula>
      <formula>10</formula>
    </cfRule>
    <cfRule type="cellIs" dxfId="34" priority="6" stopIfTrue="1" operator="lessThan">
      <formula>1</formula>
    </cfRule>
  </conditionalFormatting>
  <conditionalFormatting sqref="AD44">
    <cfRule type="cellIs" dxfId="33" priority="3" stopIfTrue="1" operator="between">
      <formula>1</formula>
      <formula>10</formula>
    </cfRule>
    <cfRule type="cellIs" dxfId="32" priority="4" stopIfTrue="1" operator="lessThan">
      <formula>1</formula>
    </cfRule>
  </conditionalFormatting>
  <conditionalFormatting sqref="AD40">
    <cfRule type="cellIs" dxfId="31" priority="1" stopIfTrue="1" operator="between">
      <formula>1</formula>
      <formula>10</formula>
    </cfRule>
    <cfRule type="cellIs" dxfId="30" priority="2" stopIfTrue="1" operator="lessThan">
      <formula>1</formula>
    </cfRule>
  </conditionalFormatting>
  <pageMargins left="0.78740200000000005" right="0.78740200000000005" top="0.98425200000000002" bottom="0.98425200000000002" header="0.51181100000000002" footer="0.51181100000000002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/>
  <dimension ref="A1:IV20"/>
  <sheetViews>
    <sheetView showGridLines="0" workbookViewId="0">
      <selection activeCell="E23" sqref="E23"/>
    </sheetView>
  </sheetViews>
  <sheetFormatPr baseColWidth="10" defaultColWidth="10.83203125" defaultRowHeight="12.75" customHeight="1" x14ac:dyDescent="0"/>
  <cols>
    <col min="1" max="1" width="10.83203125" style="59" customWidth="1"/>
    <col min="2" max="2" width="26.1640625" style="59" bestFit="1" customWidth="1"/>
    <col min="3" max="3" width="15" style="59" customWidth="1"/>
    <col min="4" max="4" width="26" style="59" bestFit="1" customWidth="1"/>
    <col min="5" max="5" width="10.83203125" style="59" customWidth="1"/>
    <col min="6" max="6" width="32.83203125" style="59" bestFit="1" customWidth="1"/>
    <col min="7" max="7" width="15" style="59" customWidth="1"/>
    <col min="8" max="8" width="10.83203125" style="59" customWidth="1"/>
    <col min="9" max="9" width="21.83203125" style="59" customWidth="1"/>
    <col min="10" max="10" width="15" style="59" customWidth="1"/>
    <col min="11" max="256" width="10.83203125" style="59" customWidth="1"/>
  </cols>
  <sheetData>
    <row r="1" spans="1:256" ht="13.75" customHeight="1">
      <c r="A1" s="3"/>
      <c r="B1" s="44"/>
      <c r="C1" s="2"/>
      <c r="D1" s="3"/>
      <c r="E1" s="3"/>
      <c r="F1" s="2"/>
      <c r="G1" s="2"/>
      <c r="H1" s="3"/>
      <c r="I1" s="2"/>
      <c r="J1" s="2"/>
      <c r="K1" s="3"/>
    </row>
    <row r="2" spans="1:256" ht="13.75" customHeight="1">
      <c r="A2" s="3"/>
      <c r="B2" s="44"/>
      <c r="C2" s="2"/>
      <c r="D2" s="3"/>
      <c r="E2" s="3"/>
      <c r="F2" s="2"/>
      <c r="G2" s="2"/>
      <c r="H2" s="3"/>
      <c r="I2" s="2"/>
      <c r="J2" s="2"/>
      <c r="K2" s="3"/>
    </row>
    <row r="3" spans="1:256" ht="13.75" customHeight="1">
      <c r="A3" s="3"/>
      <c r="B3" s="44"/>
      <c r="C3" s="2"/>
      <c r="D3" s="3"/>
      <c r="E3" s="3"/>
      <c r="F3" s="4"/>
      <c r="G3" s="2"/>
      <c r="H3" s="3"/>
      <c r="I3" s="4"/>
      <c r="J3" s="2"/>
      <c r="K3" s="3"/>
    </row>
    <row r="4" spans="1:256" s="133" customFormat="1" ht="13.75" customHeight="1">
      <c r="A4" s="129"/>
      <c r="B4" s="130" t="s">
        <v>121</v>
      </c>
      <c r="C4" s="131"/>
      <c r="D4" s="130" t="s">
        <v>122</v>
      </c>
      <c r="E4" s="129"/>
      <c r="F4" s="131" t="s">
        <v>124</v>
      </c>
      <c r="G4" s="131"/>
      <c r="H4" s="129"/>
      <c r="I4" s="131"/>
      <c r="J4" s="131"/>
      <c r="K4" s="129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</row>
    <row r="5" spans="1:256" ht="13.75" customHeight="1">
      <c r="A5" s="3"/>
      <c r="B5" s="44" t="str">
        <f>'Nomenclature générale'!C9</f>
        <v>Profil pied rond Ø40</v>
      </c>
      <c r="C5" s="2"/>
      <c r="D5" s="4" t="str">
        <f>'Nomenclature générale'!C27</f>
        <v xml:space="preserve">Plateau chêne massif 20 mm </v>
      </c>
      <c r="E5" s="3"/>
      <c r="F5" s="4" t="str">
        <f>'Nomenclature générale'!C13</f>
        <v>Profil de structure type boiserie 30x40</v>
      </c>
      <c r="G5" s="2"/>
      <c r="H5" s="3"/>
      <c r="I5" s="2"/>
      <c r="J5" s="2"/>
      <c r="K5" s="3"/>
    </row>
    <row r="6" spans="1:256" ht="13.75" customHeight="1">
      <c r="A6" s="3"/>
      <c r="B6" s="44" t="str">
        <f>'Nomenclature générale'!C10</f>
        <v>Profil pied carré 40x40</v>
      </c>
      <c r="C6" s="4"/>
      <c r="D6" s="4" t="str">
        <f>'Nomenclature générale'!C28</f>
        <v>Plateau acacia 35mm</v>
      </c>
      <c r="E6" s="3"/>
      <c r="F6" s="4" t="str">
        <f>'Nomenclature générale'!C14</f>
        <v>Profil structure rectangulaire 30x40</v>
      </c>
      <c r="G6" s="4"/>
      <c r="H6" s="3"/>
      <c r="I6" s="4"/>
      <c r="J6" s="4"/>
      <c r="K6" s="3"/>
    </row>
    <row r="7" spans="1:256" ht="13.75" customHeight="1">
      <c r="A7" s="3"/>
      <c r="B7" s="44" t="str">
        <f>'Nomenclature générale'!C11</f>
        <v>Profil pied rectangulaire 40x80</v>
      </c>
      <c r="C7" s="43"/>
      <c r="D7" s="4" t="str">
        <f>'Nomenclature générale'!C29</f>
        <v>Plateau merisier 30mm</v>
      </c>
      <c r="E7" s="5"/>
      <c r="F7" s="4" t="str">
        <f>'Nomenclature générale'!C15</f>
        <v>Profil structure carré 80x80</v>
      </c>
      <c r="G7" s="43"/>
      <c r="H7" s="5"/>
      <c r="I7" s="43"/>
      <c r="J7" s="43"/>
      <c r="K7" s="5"/>
    </row>
    <row r="8" spans="1:256" ht="13.75" customHeight="1">
      <c r="A8" s="3"/>
      <c r="B8" s="44" t="str">
        <f>'Nomenclature générale'!C12</f>
        <v>Profil pied en L 80x80</v>
      </c>
      <c r="C8" s="2"/>
      <c r="D8" s="4" t="str">
        <f>'Nomenclature générale'!C30</f>
        <v>Plateau inox 3mm</v>
      </c>
      <c r="E8" s="3"/>
      <c r="F8" s="4"/>
      <c r="G8" s="2"/>
      <c r="H8" s="3"/>
      <c r="I8" s="4"/>
      <c r="J8" s="2"/>
      <c r="K8" s="3"/>
    </row>
    <row r="9" spans="1:256" ht="13.75" customHeight="1">
      <c r="A9" s="3"/>
      <c r="B9" s="4" t="str">
        <f>'Nomenclature générale'!C36</f>
        <v>Pied bois rond Ø40</v>
      </c>
      <c r="C9" s="2"/>
      <c r="D9" s="4" t="str">
        <f>'Nomenclature générale'!C31</f>
        <v>Plateau verre dépoli 6mm</v>
      </c>
      <c r="E9" s="3"/>
      <c r="F9" s="4"/>
      <c r="G9" s="2"/>
      <c r="H9" s="3"/>
      <c r="I9" s="2"/>
      <c r="J9" s="2"/>
      <c r="K9" s="3"/>
    </row>
    <row r="10" spans="1:256" ht="13.75" customHeight="1">
      <c r="A10" s="3"/>
      <c r="B10" s="4" t="str">
        <f>'Nomenclature générale'!C37</f>
        <v>Pied bois carré 40x40</v>
      </c>
      <c r="C10" s="2"/>
      <c r="D10" s="3"/>
      <c r="E10" s="3"/>
      <c r="F10" s="2"/>
      <c r="G10" s="2"/>
      <c r="H10" s="3"/>
      <c r="I10" s="2"/>
      <c r="J10" s="2"/>
      <c r="K10" s="3"/>
    </row>
    <row r="11" spans="1:256" ht="13.75" customHeight="1">
      <c r="A11" s="3"/>
      <c r="B11" s="4" t="str">
        <f>'Nomenclature générale'!C38</f>
        <v>Pied bois rectangulaire 40x80</v>
      </c>
      <c r="C11" s="2"/>
      <c r="D11" s="3"/>
      <c r="E11" s="3"/>
      <c r="F11" s="2"/>
      <c r="G11" s="2"/>
      <c r="H11" s="3"/>
      <c r="I11" s="2"/>
      <c r="J11" s="2"/>
      <c r="K11" s="3"/>
    </row>
    <row r="12" spans="1:256" ht="13.75" customHeight="1">
      <c r="A12" s="3"/>
      <c r="B12" s="44"/>
      <c r="C12" s="44"/>
      <c r="D12" s="3"/>
      <c r="E12" s="3"/>
      <c r="F12" s="4"/>
      <c r="G12" s="44"/>
      <c r="H12" s="3"/>
      <c r="I12" s="4"/>
      <c r="J12" s="44"/>
      <c r="K12" s="3"/>
    </row>
    <row r="13" spans="1:256" ht="13.75" customHeight="1">
      <c r="A13" s="3"/>
      <c r="B13" s="44"/>
      <c r="C13" s="44"/>
      <c r="D13" s="3"/>
      <c r="E13" s="3"/>
      <c r="F13" s="4"/>
      <c r="G13" s="44"/>
      <c r="H13" s="3"/>
      <c r="I13" s="4"/>
      <c r="J13" s="44"/>
      <c r="K13" s="60"/>
    </row>
    <row r="14" spans="1:256" ht="13.75" customHeight="1">
      <c r="A14" s="3"/>
      <c r="C14" s="44"/>
      <c r="D14" s="3"/>
      <c r="E14" s="3"/>
      <c r="F14" s="4"/>
      <c r="G14" s="44"/>
      <c r="H14" s="3"/>
      <c r="I14" s="4"/>
      <c r="J14" s="44"/>
      <c r="K14" s="3"/>
    </row>
    <row r="15" spans="1:256" ht="13.75" customHeight="1">
      <c r="A15" s="3"/>
      <c r="C15" s="2"/>
      <c r="D15" s="3"/>
      <c r="E15" s="3"/>
      <c r="F15" s="2"/>
      <c r="G15" s="2"/>
      <c r="H15" s="3"/>
      <c r="I15" s="2"/>
      <c r="J15" s="2"/>
      <c r="K15" s="3"/>
    </row>
    <row r="16" spans="1:256" ht="13.75" customHeight="1">
      <c r="A16" s="3"/>
      <c r="C16" s="44"/>
      <c r="D16" s="3"/>
      <c r="E16" s="3"/>
      <c r="F16" s="2"/>
      <c r="G16" s="44"/>
      <c r="H16" s="3"/>
      <c r="I16" s="2"/>
      <c r="J16" s="44"/>
      <c r="K16" s="3"/>
    </row>
    <row r="17" spans="1:11" ht="13.75" customHeight="1">
      <c r="A17" s="3"/>
      <c r="C17" s="2"/>
      <c r="D17" s="3"/>
      <c r="E17" s="3"/>
      <c r="F17" s="2"/>
      <c r="G17" s="2"/>
      <c r="H17" s="3"/>
      <c r="I17" s="2"/>
      <c r="J17" s="2"/>
      <c r="K17" s="3"/>
    </row>
    <row r="18" spans="1:11" ht="13.75" customHeight="1">
      <c r="A18" s="3"/>
      <c r="C18" s="2"/>
      <c r="D18" s="3"/>
      <c r="E18" s="3"/>
      <c r="F18" s="2"/>
      <c r="G18" s="2"/>
      <c r="H18" s="3"/>
      <c r="I18" s="2"/>
      <c r="J18" s="2"/>
      <c r="K18" s="3"/>
    </row>
    <row r="19" spans="1:11" ht="13.75" customHeight="1">
      <c r="A19" s="3"/>
      <c r="C19" s="2"/>
      <c r="D19" s="3"/>
      <c r="E19" s="3"/>
      <c r="F19" s="2"/>
      <c r="G19" s="2"/>
      <c r="H19" s="3"/>
      <c r="I19" s="2"/>
      <c r="J19" s="2"/>
      <c r="K19" s="3"/>
    </row>
    <row r="20" spans="1:11" ht="13.75" customHeight="1">
      <c r="A20" s="3"/>
      <c r="B20" s="44"/>
      <c r="C20" s="2"/>
      <c r="D20" s="3"/>
      <c r="E20" s="3"/>
      <c r="F20" s="2"/>
      <c r="G20" s="2"/>
      <c r="H20" s="3"/>
      <c r="I20" s="2"/>
      <c r="J20" s="2"/>
      <c r="K20" s="3"/>
    </row>
  </sheetData>
  <pageMargins left="0.7" right="0.7" top="0.75" bottom="0.75" header="0.3" footer="0.3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32"/>
  <sheetViews>
    <sheetView workbookViewId="0">
      <selection activeCell="C3" sqref="C3"/>
    </sheetView>
  </sheetViews>
  <sheetFormatPr baseColWidth="10" defaultRowHeight="12" x14ac:dyDescent="0"/>
  <cols>
    <col min="1" max="1" width="23.33203125" bestFit="1" customWidth="1"/>
    <col min="2" max="2" width="12.83203125" bestFit="1" customWidth="1"/>
    <col min="3" max="3" width="10.5" customWidth="1"/>
    <col min="4" max="4" width="31.6640625" bestFit="1" customWidth="1"/>
    <col min="5" max="5" width="6.1640625" bestFit="1" customWidth="1"/>
    <col min="6" max="6" width="6.5" bestFit="1" customWidth="1"/>
    <col min="7" max="7" width="10.5" bestFit="1" customWidth="1"/>
    <col min="8" max="8" width="8.5" bestFit="1" customWidth="1"/>
    <col min="9" max="9" width="7.5" bestFit="1" customWidth="1"/>
    <col min="10" max="10" width="8.33203125" bestFit="1" customWidth="1"/>
    <col min="11" max="11" width="5.83203125" bestFit="1" customWidth="1"/>
    <col min="12" max="12" width="6.5" bestFit="1" customWidth="1"/>
    <col min="13" max="13" width="11.1640625" bestFit="1" customWidth="1"/>
    <col min="14" max="14" width="18.6640625" bestFit="1" customWidth="1"/>
  </cols>
  <sheetData>
    <row r="2" spans="1:255">
      <c r="B2" s="133" t="s">
        <v>162</v>
      </c>
      <c r="C2" s="175">
        <f>J9+J14+J19+J24+J29</f>
        <v>33.6</v>
      </c>
    </row>
    <row r="6" spans="1:255" ht="13" thickBot="1"/>
    <row r="7" spans="1:255" ht="12.75" customHeight="1">
      <c r="A7" s="2"/>
      <c r="B7" s="231" t="s">
        <v>4</v>
      </c>
      <c r="C7" s="233" t="s">
        <v>5</v>
      </c>
      <c r="D7" s="221" t="s">
        <v>6</v>
      </c>
      <c r="E7" s="235" t="s">
        <v>58</v>
      </c>
      <c r="F7" s="203" t="s">
        <v>59</v>
      </c>
      <c r="G7" s="203" t="s">
        <v>60</v>
      </c>
      <c r="H7" s="221" t="s">
        <v>61</v>
      </c>
      <c r="I7" s="223" t="s">
        <v>28</v>
      </c>
      <c r="J7" s="225" t="s">
        <v>64</v>
      </c>
      <c r="K7" s="227" t="s">
        <v>65</v>
      </c>
      <c r="L7" s="229" t="s">
        <v>62</v>
      </c>
      <c r="M7" s="219" t="s">
        <v>63</v>
      </c>
      <c r="N7" s="219" t="s">
        <v>9</v>
      </c>
      <c r="O7" s="2"/>
      <c r="P7" s="2"/>
      <c r="Q7" s="2"/>
      <c r="R7" s="2"/>
      <c r="S7" s="2"/>
      <c r="T7" s="2"/>
      <c r="U7" s="2"/>
      <c r="V7" s="2"/>
      <c r="W7" s="2"/>
      <c r="X7" s="2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</row>
    <row r="8" spans="1:255" ht="13.5" customHeight="1" thickBot="1">
      <c r="A8" s="2"/>
      <c r="B8" s="232"/>
      <c r="C8" s="234"/>
      <c r="D8" s="222"/>
      <c r="E8" s="236"/>
      <c r="F8" s="204"/>
      <c r="G8" s="204"/>
      <c r="H8" s="222"/>
      <c r="I8" s="224"/>
      <c r="J8" s="226"/>
      <c r="K8" s="228"/>
      <c r="L8" s="230"/>
      <c r="M8" s="220"/>
      <c r="N8" s="220"/>
      <c r="O8" s="2"/>
      <c r="P8" s="2"/>
      <c r="Q8" s="2"/>
      <c r="R8" s="2"/>
      <c r="S8" s="2"/>
      <c r="T8" s="2"/>
      <c r="U8" s="2"/>
      <c r="V8" s="2"/>
      <c r="W8" s="2"/>
      <c r="X8" s="2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</row>
    <row r="9" spans="1:255" s="67" customFormat="1">
      <c r="A9" s="66"/>
      <c r="B9" s="126"/>
      <c r="C9" s="174" t="s">
        <v>74</v>
      </c>
      <c r="D9" s="156" t="s">
        <v>135</v>
      </c>
      <c r="E9" s="157"/>
      <c r="F9" s="69"/>
      <c r="G9" s="70"/>
      <c r="H9" s="120"/>
      <c r="I9" s="68"/>
      <c r="J9" s="165">
        <f>IF(Résumé!$D$9=D10,SUM(J10:J12),0)</f>
        <v>0</v>
      </c>
      <c r="K9" s="68"/>
      <c r="M9" s="71"/>
      <c r="Q9" s="72"/>
      <c r="R9" s="72"/>
      <c r="S9" s="72"/>
      <c r="T9" s="72"/>
      <c r="U9" s="72"/>
    </row>
    <row r="10" spans="1:255" ht="12.75" customHeight="1">
      <c r="A10" s="53"/>
      <c r="B10" s="127">
        <f>'Nomenclature générale'!A$27</f>
        <v>20</v>
      </c>
      <c r="C10" s="136">
        <f>'Nomenclature générale'!B$27</f>
        <v>401</v>
      </c>
      <c r="D10" s="136" t="str">
        <f>'Nomenclature générale'!C$27</f>
        <v xml:space="preserve">Plateau chêne massif 20 mm </v>
      </c>
      <c r="E10" s="136" t="str">
        <f>'Nomenclature générale'!D$27</f>
        <v>M2</v>
      </c>
      <c r="F10" s="134"/>
      <c r="G10" s="135"/>
      <c r="H10" s="121" t="s">
        <v>136</v>
      </c>
      <c r="I10" s="56">
        <f>Résumé!$D$6/1000*Résumé!$D$7/1000</f>
        <v>3</v>
      </c>
      <c r="J10" s="166">
        <f t="shared" ref="J10:J11" si="0">I10*B10*K10</f>
        <v>60</v>
      </c>
      <c r="K10" s="57">
        <f>IF(E10="mm",1.1,1)</f>
        <v>1</v>
      </c>
      <c r="L10" s="54" t="s">
        <v>68</v>
      </c>
      <c r="M10" s="55"/>
      <c r="N10" s="5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</row>
    <row r="11" spans="1:255" ht="12.75" customHeight="1">
      <c r="A11" s="53"/>
      <c r="B11" s="127">
        <f>'Nomenclature générale'!A$47</f>
        <v>0.1</v>
      </c>
      <c r="C11" s="136">
        <f>'Nomenclature générale'!B$47</f>
        <v>1003</v>
      </c>
      <c r="D11" s="136" t="str">
        <f>'Nomenclature générale'!C$47</f>
        <v>Insert métrique pour bois M6</v>
      </c>
      <c r="E11" s="136">
        <f>'Nomenclature générale'!D$47</f>
        <v>0</v>
      </c>
      <c r="F11" s="134"/>
      <c r="G11" s="135"/>
      <c r="H11" s="121" t="s">
        <v>76</v>
      </c>
      <c r="I11" s="56">
        <v>6</v>
      </c>
      <c r="J11" s="166">
        <f t="shared" si="0"/>
        <v>0.60000000000000009</v>
      </c>
      <c r="K11" s="57">
        <f>IF(E11="mm",1.1,1)</f>
        <v>1</v>
      </c>
      <c r="L11" s="54" t="s">
        <v>68</v>
      </c>
      <c r="M11" s="55"/>
      <c r="N11" s="55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</row>
    <row r="12" spans="1:255" ht="12.75" customHeight="1">
      <c r="A12" s="53"/>
      <c r="B12" s="127">
        <f>'Nomenclature générale'!A$48</f>
        <v>0.1</v>
      </c>
      <c r="C12" s="136">
        <f>'Nomenclature générale'!B$48</f>
        <v>1004</v>
      </c>
      <c r="D12" s="136" t="str">
        <f>'Nomenclature générale'!C$48</f>
        <v>Vis métrique tête fraisée M6x50</v>
      </c>
      <c r="E12" s="136">
        <f>'Nomenclature générale'!D$48</f>
        <v>0</v>
      </c>
      <c r="F12" s="134"/>
      <c r="G12" s="135"/>
      <c r="H12" s="121" t="s">
        <v>76</v>
      </c>
      <c r="I12" s="56">
        <v>6</v>
      </c>
      <c r="J12" s="166">
        <f>I12*B12*K12</f>
        <v>0.60000000000000009</v>
      </c>
      <c r="K12" s="57">
        <f>IF(E12="mm",1.1,1)</f>
        <v>1</v>
      </c>
      <c r="L12" s="54" t="s">
        <v>68</v>
      </c>
      <c r="M12" s="55"/>
      <c r="N12" s="55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</row>
    <row r="13" spans="1:255" ht="12.75" customHeight="1" thickBot="1">
      <c r="A13" s="15"/>
      <c r="B13" s="146"/>
      <c r="C13" s="159"/>
      <c r="D13" s="159"/>
      <c r="E13" s="159"/>
      <c r="F13" s="147"/>
      <c r="G13" s="148"/>
      <c r="H13" s="149"/>
      <c r="I13" s="150"/>
      <c r="J13" s="168"/>
      <c r="K13" s="151"/>
      <c r="L13" s="152"/>
      <c r="M13" s="153"/>
      <c r="N13" s="153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  <c r="IU13" s="59"/>
    </row>
    <row r="14" spans="1:255" s="67" customFormat="1">
      <c r="A14" s="66"/>
      <c r="B14" s="126"/>
      <c r="C14" s="174" t="s">
        <v>139</v>
      </c>
      <c r="D14" s="156" t="s">
        <v>135</v>
      </c>
      <c r="E14" s="157"/>
      <c r="F14" s="69"/>
      <c r="G14" s="70"/>
      <c r="H14" s="120"/>
      <c r="I14" s="68"/>
      <c r="J14" s="165">
        <f>IF(Résumé!$D$9=D15,SUM(J15:J17),0)</f>
        <v>0</v>
      </c>
      <c r="K14" s="68"/>
      <c r="M14" s="71"/>
      <c r="Q14" s="72"/>
      <c r="R14" s="72"/>
      <c r="S14" s="72"/>
      <c r="T14" s="72"/>
      <c r="U14" s="72"/>
    </row>
    <row r="15" spans="1:255" ht="12.75" customHeight="1">
      <c r="A15" s="53"/>
      <c r="B15" s="127">
        <f>'Nomenclature générale'!A$28</f>
        <v>20</v>
      </c>
      <c r="C15" s="136">
        <f>'Nomenclature générale'!B$28</f>
        <v>402</v>
      </c>
      <c r="D15" s="136" t="str">
        <f>'Nomenclature générale'!C$28</f>
        <v>Plateau acacia 35mm</v>
      </c>
      <c r="E15" s="136" t="str">
        <f>'Nomenclature générale'!D$28</f>
        <v>M2</v>
      </c>
      <c r="F15" s="134"/>
      <c r="G15" s="135"/>
      <c r="H15" s="121" t="s">
        <v>136</v>
      </c>
      <c r="I15" s="56">
        <f>Résumé!$D$6/1000*Résumé!$D$7/1000</f>
        <v>3</v>
      </c>
      <c r="J15" s="166">
        <f t="shared" ref="J15:J17" si="1">I15*B15*K15</f>
        <v>60</v>
      </c>
      <c r="K15" s="57">
        <f>IF(E15="mm",1.1,1)</f>
        <v>1</v>
      </c>
      <c r="L15" s="54" t="s">
        <v>68</v>
      </c>
      <c r="M15" s="55"/>
      <c r="N15" s="55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</row>
    <row r="16" spans="1:255" ht="12.75" customHeight="1">
      <c r="A16" s="53"/>
      <c r="B16" s="127">
        <f>'Nomenclature générale'!A$47</f>
        <v>0.1</v>
      </c>
      <c r="C16" s="136">
        <f>'Nomenclature générale'!B$47</f>
        <v>1003</v>
      </c>
      <c r="D16" s="136" t="str">
        <f>'Nomenclature générale'!C$47</f>
        <v>Insert métrique pour bois M6</v>
      </c>
      <c r="E16" s="136">
        <f>'Nomenclature générale'!D$47</f>
        <v>0</v>
      </c>
      <c r="F16" s="134"/>
      <c r="G16" s="135"/>
      <c r="H16" s="121" t="s">
        <v>76</v>
      </c>
      <c r="I16" s="56">
        <v>6</v>
      </c>
      <c r="J16" s="166">
        <f t="shared" si="1"/>
        <v>0.60000000000000009</v>
      </c>
      <c r="K16" s="57">
        <f>IF(E16="mm",1.1,1)</f>
        <v>1</v>
      </c>
      <c r="L16" s="54" t="s">
        <v>68</v>
      </c>
      <c r="M16" s="55"/>
      <c r="N16" s="55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</row>
    <row r="17" spans="1:255" ht="12.75" customHeight="1">
      <c r="A17" s="53"/>
      <c r="B17" s="127">
        <f>'Nomenclature générale'!A$48</f>
        <v>0.1</v>
      </c>
      <c r="C17" s="136">
        <f>'Nomenclature générale'!B$48</f>
        <v>1004</v>
      </c>
      <c r="D17" s="136" t="str">
        <f>'Nomenclature générale'!C$48</f>
        <v>Vis métrique tête fraisée M6x50</v>
      </c>
      <c r="E17" s="136">
        <f>'Nomenclature générale'!D$48</f>
        <v>0</v>
      </c>
      <c r="F17" s="134"/>
      <c r="G17" s="135"/>
      <c r="H17" s="121" t="s">
        <v>76</v>
      </c>
      <c r="I17" s="56">
        <v>6</v>
      </c>
      <c r="J17" s="166">
        <f t="shared" si="1"/>
        <v>0.60000000000000009</v>
      </c>
      <c r="K17" s="57">
        <f>IF(E17="mm",1.1,1)</f>
        <v>1</v>
      </c>
      <c r="L17" s="54" t="s">
        <v>68</v>
      </c>
      <c r="M17" s="55"/>
      <c r="N17" s="55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</row>
    <row r="18" spans="1:255" ht="12.75" customHeight="1" thickBot="1">
      <c r="A18" s="15"/>
      <c r="B18" s="146"/>
      <c r="C18" s="159"/>
      <c r="D18" s="159"/>
      <c r="E18" s="159"/>
      <c r="F18" s="147"/>
      <c r="G18" s="148"/>
      <c r="H18" s="149"/>
      <c r="I18" s="150"/>
      <c r="J18" s="168"/>
      <c r="K18" s="151"/>
      <c r="L18" s="152"/>
      <c r="M18" s="153"/>
      <c r="N18" s="153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</row>
    <row r="19" spans="1:255" s="67" customFormat="1">
      <c r="A19" s="66"/>
      <c r="B19" s="126"/>
      <c r="C19" s="174" t="s">
        <v>158</v>
      </c>
      <c r="D19" s="156" t="s">
        <v>135</v>
      </c>
      <c r="E19" s="157"/>
      <c r="F19" s="69"/>
      <c r="G19" s="70"/>
      <c r="H19" s="120"/>
      <c r="I19" s="68"/>
      <c r="J19" s="165">
        <f>IF(Résumé!$D$9=D20,SUM(J20:J22),0)</f>
        <v>0</v>
      </c>
      <c r="K19" s="68"/>
      <c r="M19" s="71"/>
      <c r="Q19" s="72"/>
      <c r="R19" s="72"/>
      <c r="S19" s="72"/>
      <c r="T19" s="72"/>
      <c r="U19" s="72"/>
    </row>
    <row r="20" spans="1:255" ht="12.75" customHeight="1">
      <c r="A20" s="53"/>
      <c r="B20" s="127">
        <f>'Nomenclature générale'!A$29</f>
        <v>20</v>
      </c>
      <c r="C20" s="136">
        <f>'Nomenclature générale'!B$29</f>
        <v>403</v>
      </c>
      <c r="D20" s="136" t="str">
        <f>'Nomenclature générale'!C$29</f>
        <v>Plateau merisier 30mm</v>
      </c>
      <c r="E20" s="136" t="str">
        <f>'Nomenclature générale'!D$29</f>
        <v>M2</v>
      </c>
      <c r="F20" s="134"/>
      <c r="G20" s="135"/>
      <c r="H20" s="121" t="s">
        <v>136</v>
      </c>
      <c r="I20" s="56">
        <f>Résumé!$D$6/1000*Résumé!$D$7/1000</f>
        <v>3</v>
      </c>
      <c r="J20" s="166">
        <f t="shared" ref="J20:J22" si="2">I20*B20*K20</f>
        <v>60</v>
      </c>
      <c r="K20" s="57">
        <f>IF(E20="mm",1.1,1)</f>
        <v>1</v>
      </c>
      <c r="L20" s="54" t="s">
        <v>68</v>
      </c>
      <c r="M20" s="55"/>
      <c r="N20" s="55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</row>
    <row r="21" spans="1:255" ht="12.75" customHeight="1">
      <c r="A21" s="53"/>
      <c r="B21" s="127">
        <f>'Nomenclature générale'!A$47</f>
        <v>0.1</v>
      </c>
      <c r="C21" s="136">
        <f>'Nomenclature générale'!B$47</f>
        <v>1003</v>
      </c>
      <c r="D21" s="136" t="str">
        <f>'Nomenclature générale'!C$47</f>
        <v>Insert métrique pour bois M6</v>
      </c>
      <c r="E21" s="136">
        <f>'Nomenclature générale'!D$47</f>
        <v>0</v>
      </c>
      <c r="F21" s="134"/>
      <c r="G21" s="135"/>
      <c r="H21" s="121" t="s">
        <v>76</v>
      </c>
      <c r="I21" s="56">
        <v>6</v>
      </c>
      <c r="J21" s="166">
        <f t="shared" si="2"/>
        <v>0.60000000000000009</v>
      </c>
      <c r="K21" s="57">
        <f>IF(E21="mm",1.1,1)</f>
        <v>1</v>
      </c>
      <c r="L21" s="54" t="s">
        <v>68</v>
      </c>
      <c r="M21" s="55"/>
      <c r="N21" s="55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</row>
    <row r="22" spans="1:255" ht="12.75" customHeight="1">
      <c r="A22" s="53"/>
      <c r="B22" s="127">
        <f>'Nomenclature générale'!A$48</f>
        <v>0.1</v>
      </c>
      <c r="C22" s="136">
        <f>'Nomenclature générale'!B$48</f>
        <v>1004</v>
      </c>
      <c r="D22" s="136" t="str">
        <f>'Nomenclature générale'!C$48</f>
        <v>Vis métrique tête fraisée M6x50</v>
      </c>
      <c r="E22" s="136">
        <f>'Nomenclature générale'!D$48</f>
        <v>0</v>
      </c>
      <c r="F22" s="134"/>
      <c r="G22" s="135"/>
      <c r="H22" s="121" t="s">
        <v>76</v>
      </c>
      <c r="I22" s="56">
        <v>6</v>
      </c>
      <c r="J22" s="166">
        <f t="shared" si="2"/>
        <v>0.60000000000000009</v>
      </c>
      <c r="K22" s="57">
        <f>IF(E22="mm",1.1,1)</f>
        <v>1</v>
      </c>
      <c r="L22" s="54" t="s">
        <v>68</v>
      </c>
      <c r="M22" s="55"/>
      <c r="N22" s="55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</row>
    <row r="23" spans="1:255" ht="12.75" customHeight="1" thickBot="1">
      <c r="A23" s="15"/>
      <c r="B23" s="146"/>
      <c r="C23" s="159"/>
      <c r="D23" s="159"/>
      <c r="E23" s="159"/>
      <c r="F23" s="147"/>
      <c r="G23" s="148"/>
      <c r="H23" s="149"/>
      <c r="I23" s="150"/>
      <c r="J23" s="168"/>
      <c r="K23" s="151"/>
      <c r="L23" s="152"/>
      <c r="M23" s="153"/>
      <c r="N23" s="15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  <c r="IU23" s="59"/>
    </row>
    <row r="24" spans="1:255" s="67" customFormat="1">
      <c r="A24" s="66"/>
      <c r="B24" s="126"/>
      <c r="C24" s="174" t="s">
        <v>159</v>
      </c>
      <c r="D24" s="156" t="s">
        <v>135</v>
      </c>
      <c r="E24" s="157"/>
      <c r="F24" s="69"/>
      <c r="G24" s="70"/>
      <c r="H24" s="120"/>
      <c r="I24" s="68"/>
      <c r="J24" s="165">
        <f>IF(Résumé!$D$9=D25,SUM(J25:J27),0)</f>
        <v>0</v>
      </c>
      <c r="K24" s="68"/>
      <c r="M24" s="71"/>
      <c r="Q24" s="72"/>
      <c r="R24" s="72"/>
      <c r="S24" s="72"/>
      <c r="T24" s="72"/>
      <c r="U24" s="72"/>
    </row>
    <row r="25" spans="1:255" ht="12.75" customHeight="1">
      <c r="A25" s="53"/>
      <c r="B25" s="127">
        <f>'Nomenclature générale'!A$30</f>
        <v>15</v>
      </c>
      <c r="C25" s="136">
        <f>'Nomenclature générale'!B$30</f>
        <v>404</v>
      </c>
      <c r="D25" s="136" t="str">
        <f>'Nomenclature générale'!C$30</f>
        <v>Plateau inox 3mm</v>
      </c>
      <c r="E25" s="136" t="str">
        <f>'Nomenclature générale'!D$30</f>
        <v>M2</v>
      </c>
      <c r="F25" s="134"/>
      <c r="G25" s="135"/>
      <c r="H25" s="121" t="s">
        <v>136</v>
      </c>
      <c r="I25" s="56">
        <f>Résumé!$D$6/1000*Résumé!$D$7/1000</f>
        <v>3</v>
      </c>
      <c r="J25" s="166">
        <f t="shared" ref="J25:J27" si="3">I25*B25*K25</f>
        <v>45</v>
      </c>
      <c r="K25" s="57">
        <f>IF(E25="mm",1.1,1)</f>
        <v>1</v>
      </c>
      <c r="L25" s="54" t="s">
        <v>68</v>
      </c>
      <c r="M25" s="55"/>
      <c r="N25" s="55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  <c r="IU25" s="59"/>
    </row>
    <row r="26" spans="1:255" ht="12.75" customHeight="1">
      <c r="A26" s="53"/>
      <c r="B26" s="127">
        <f>'Nomenclature générale'!A$39</f>
        <v>0.5</v>
      </c>
      <c r="C26" s="136">
        <f>'Nomenclature générale'!B$39</f>
        <v>604</v>
      </c>
      <c r="D26" s="136" t="str">
        <f>'Nomenclature générale'!C$39</f>
        <v>Ventouse pour plateaux minces</v>
      </c>
      <c r="E26" s="136" t="str">
        <f>'Nomenclature générale'!D$39</f>
        <v>Pcs</v>
      </c>
      <c r="F26" s="134"/>
      <c r="G26" s="135"/>
      <c r="H26" s="121" t="s">
        <v>76</v>
      </c>
      <c r="I26" s="56">
        <v>6</v>
      </c>
      <c r="J26" s="166">
        <f t="shared" si="3"/>
        <v>3</v>
      </c>
      <c r="K26" s="57">
        <f>IF(E26="mm",1.1,1)</f>
        <v>1</v>
      </c>
      <c r="L26" s="54" t="s">
        <v>68</v>
      </c>
      <c r="M26" s="55"/>
      <c r="N26" s="55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  <c r="IU26" s="59"/>
    </row>
    <row r="27" spans="1:255" ht="12.75" customHeight="1">
      <c r="A27" s="53"/>
      <c r="B27" s="127">
        <f>'Nomenclature générale'!A$48</f>
        <v>0.1</v>
      </c>
      <c r="C27" s="136">
        <f>'Nomenclature générale'!B$48</f>
        <v>1004</v>
      </c>
      <c r="D27" s="136" t="str">
        <f>'Nomenclature générale'!C$48</f>
        <v>Vis métrique tête fraisée M6x50</v>
      </c>
      <c r="E27" s="136">
        <f>'Nomenclature générale'!D$48</f>
        <v>0</v>
      </c>
      <c r="F27" s="134"/>
      <c r="G27" s="135"/>
      <c r="H27" s="121" t="s">
        <v>76</v>
      </c>
      <c r="I27" s="56">
        <v>6</v>
      </c>
      <c r="J27" s="166">
        <f t="shared" si="3"/>
        <v>0.60000000000000009</v>
      </c>
      <c r="K27" s="57">
        <f>IF(E27="mm",1.1,1)</f>
        <v>1</v>
      </c>
      <c r="L27" s="54" t="s">
        <v>68</v>
      </c>
      <c r="M27" s="55"/>
      <c r="N27" s="55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</row>
    <row r="28" spans="1:255" ht="12.75" customHeight="1" thickBot="1">
      <c r="A28" s="15"/>
      <c r="B28" s="146"/>
      <c r="C28" s="159"/>
      <c r="D28" s="159"/>
      <c r="E28" s="159"/>
      <c r="F28" s="147"/>
      <c r="G28" s="148"/>
      <c r="H28" s="149"/>
      <c r="I28" s="150"/>
      <c r="J28" s="168"/>
      <c r="K28" s="151"/>
      <c r="L28" s="152"/>
      <c r="M28" s="153"/>
      <c r="N28" s="153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</row>
    <row r="29" spans="1:255" s="67" customFormat="1">
      <c r="A29" s="66"/>
      <c r="B29" s="126"/>
      <c r="C29" s="174" t="s">
        <v>160</v>
      </c>
      <c r="D29" s="156" t="s">
        <v>135</v>
      </c>
      <c r="E29" s="157"/>
      <c r="F29" s="69"/>
      <c r="G29" s="70"/>
      <c r="H29" s="120"/>
      <c r="I29" s="68"/>
      <c r="J29" s="165">
        <f>IF(Résumé!$D$9=D30,SUM(J30:J32),0)</f>
        <v>33.6</v>
      </c>
      <c r="K29" s="68"/>
      <c r="M29" s="71"/>
      <c r="Q29" s="72"/>
      <c r="R29" s="72"/>
      <c r="S29" s="72"/>
      <c r="T29" s="72"/>
      <c r="U29" s="72"/>
    </row>
    <row r="30" spans="1:255" ht="12.75" customHeight="1">
      <c r="A30" s="53"/>
      <c r="B30" s="127">
        <f>'Nomenclature générale'!A$31</f>
        <v>10</v>
      </c>
      <c r="C30" s="136">
        <f>'Nomenclature générale'!B$31</f>
        <v>405</v>
      </c>
      <c r="D30" s="136" t="str">
        <f>'Nomenclature générale'!C$31</f>
        <v>Plateau verre dépoli 6mm</v>
      </c>
      <c r="E30" s="136" t="str">
        <f>'Nomenclature générale'!D$31</f>
        <v>M2</v>
      </c>
      <c r="F30" s="134"/>
      <c r="G30" s="135"/>
      <c r="H30" s="121" t="s">
        <v>136</v>
      </c>
      <c r="I30" s="56">
        <f>Résumé!$D$6/1000*Résumé!$D$7/1000</f>
        <v>3</v>
      </c>
      <c r="J30" s="166">
        <f t="shared" ref="J30:J32" si="4">I30*B30*K30</f>
        <v>30</v>
      </c>
      <c r="K30" s="57">
        <f>IF(E30="mm",1.1,1)</f>
        <v>1</v>
      </c>
      <c r="L30" s="54" t="s">
        <v>68</v>
      </c>
      <c r="M30" s="55"/>
      <c r="N30" s="55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</row>
    <row r="31" spans="1:255" ht="12.75" customHeight="1">
      <c r="A31" s="53"/>
      <c r="B31" s="127">
        <f>'Nomenclature générale'!A$39</f>
        <v>0.5</v>
      </c>
      <c r="C31" s="136">
        <f>'Nomenclature générale'!B$39</f>
        <v>604</v>
      </c>
      <c r="D31" s="136" t="str">
        <f>'Nomenclature générale'!C$39</f>
        <v>Ventouse pour plateaux minces</v>
      </c>
      <c r="E31" s="136" t="str">
        <f>'Nomenclature générale'!D$39</f>
        <v>Pcs</v>
      </c>
      <c r="F31" s="134"/>
      <c r="G31" s="135"/>
      <c r="H31" s="121" t="s">
        <v>76</v>
      </c>
      <c r="I31" s="56">
        <v>6</v>
      </c>
      <c r="J31" s="166">
        <f t="shared" si="4"/>
        <v>3</v>
      </c>
      <c r="K31" s="57">
        <f>IF(E31="mm",1.1,1)</f>
        <v>1</v>
      </c>
      <c r="L31" s="54" t="s">
        <v>68</v>
      </c>
      <c r="M31" s="55"/>
      <c r="N31" s="55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</row>
    <row r="32" spans="1:255" ht="12.75" customHeight="1">
      <c r="A32" s="53"/>
      <c r="B32" s="127">
        <f>'Nomenclature générale'!A$48</f>
        <v>0.1</v>
      </c>
      <c r="C32" s="136">
        <f>'Nomenclature générale'!B$48</f>
        <v>1004</v>
      </c>
      <c r="D32" s="136" t="str">
        <f>'Nomenclature générale'!C$48</f>
        <v>Vis métrique tête fraisée M6x50</v>
      </c>
      <c r="E32" s="136">
        <f>'Nomenclature générale'!D$48</f>
        <v>0</v>
      </c>
      <c r="F32" s="134"/>
      <c r="G32" s="135"/>
      <c r="H32" s="121" t="s">
        <v>76</v>
      </c>
      <c r="I32" s="56">
        <v>6</v>
      </c>
      <c r="J32" s="166">
        <f t="shared" si="4"/>
        <v>0.60000000000000009</v>
      </c>
      <c r="K32" s="57">
        <f>IF(E32="mm",1.1,1)</f>
        <v>1</v>
      </c>
      <c r="L32" s="54" t="s">
        <v>68</v>
      </c>
      <c r="M32" s="55"/>
      <c r="N32" s="55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</row>
  </sheetData>
  <mergeCells count="13">
    <mergeCell ref="G7:G8"/>
    <mergeCell ref="B7:B8"/>
    <mergeCell ref="C7:C8"/>
    <mergeCell ref="D7:D8"/>
    <mergeCell ref="E7:E8"/>
    <mergeCell ref="F7:F8"/>
    <mergeCell ref="N7:N8"/>
    <mergeCell ref="H7:H8"/>
    <mergeCell ref="I7:I8"/>
    <mergeCell ref="J7:J8"/>
    <mergeCell ref="K7:K8"/>
    <mergeCell ref="L7:L8"/>
    <mergeCell ref="M7:M8"/>
  </mergeCells>
  <conditionalFormatting sqref="U9">
    <cfRule type="cellIs" dxfId="29" priority="9" stopIfTrue="1" operator="between">
      <formula>1</formula>
      <formula>10</formula>
    </cfRule>
    <cfRule type="cellIs" dxfId="28" priority="10" stopIfTrue="1" operator="lessThan">
      <formula>1</formula>
    </cfRule>
  </conditionalFormatting>
  <conditionalFormatting sqref="U14">
    <cfRule type="cellIs" dxfId="27" priority="7" stopIfTrue="1" operator="between">
      <formula>1</formula>
      <formula>10</formula>
    </cfRule>
    <cfRule type="cellIs" dxfId="26" priority="8" stopIfTrue="1" operator="lessThan">
      <formula>1</formula>
    </cfRule>
  </conditionalFormatting>
  <conditionalFormatting sqref="U19">
    <cfRule type="cellIs" dxfId="25" priority="5" stopIfTrue="1" operator="between">
      <formula>1</formula>
      <formula>10</formula>
    </cfRule>
    <cfRule type="cellIs" dxfId="24" priority="6" stopIfTrue="1" operator="lessThan">
      <formula>1</formula>
    </cfRule>
  </conditionalFormatting>
  <conditionalFormatting sqref="U24">
    <cfRule type="cellIs" dxfId="23" priority="3" stopIfTrue="1" operator="between">
      <formula>1</formula>
      <formula>10</formula>
    </cfRule>
    <cfRule type="cellIs" dxfId="22" priority="4" stopIfTrue="1" operator="lessThan">
      <formula>1</formula>
    </cfRule>
  </conditionalFormatting>
  <conditionalFormatting sqref="U29">
    <cfRule type="cellIs" dxfId="21" priority="1" stopIfTrue="1" operator="between">
      <formula>1</formula>
      <formula>10</formula>
    </cfRule>
    <cfRule type="cellIs" dxfId="20" priority="2" stopIfTrue="1" operator="lessThan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3"/>
  <sheetViews>
    <sheetView workbookViewId="0">
      <selection activeCell="B2" sqref="B2:C2"/>
    </sheetView>
  </sheetViews>
  <sheetFormatPr baseColWidth="10" defaultRowHeight="12" x14ac:dyDescent="0"/>
  <cols>
    <col min="1" max="1" width="23.6640625" bestFit="1" customWidth="1"/>
    <col min="2" max="2" width="12.83203125" bestFit="1" customWidth="1"/>
    <col min="3" max="3" width="10.5" customWidth="1"/>
    <col min="4" max="4" width="32.83203125" bestFit="1" customWidth="1"/>
    <col min="5" max="5" width="6.1640625" bestFit="1" customWidth="1"/>
    <col min="6" max="6" width="6.5" bestFit="1" customWidth="1"/>
    <col min="7" max="7" width="10.5" bestFit="1" customWidth="1"/>
    <col min="8" max="8" width="8.5" bestFit="1" customWidth="1"/>
    <col min="9" max="9" width="7.5" bestFit="1" customWidth="1"/>
    <col min="10" max="10" width="8.33203125" bestFit="1" customWidth="1"/>
    <col min="11" max="11" width="5.83203125" bestFit="1" customWidth="1"/>
    <col min="12" max="12" width="6.5" bestFit="1" customWidth="1"/>
    <col min="13" max="13" width="11.1640625" bestFit="1" customWidth="1"/>
    <col min="14" max="14" width="18.6640625" bestFit="1" customWidth="1"/>
  </cols>
  <sheetData>
    <row r="2" spans="1:255">
      <c r="B2" s="133" t="s">
        <v>162</v>
      </c>
      <c r="C2" s="175">
        <f>J9+J14+J19</f>
        <v>15.170836187400001</v>
      </c>
    </row>
    <row r="6" spans="1:255" ht="13" thickBot="1"/>
    <row r="7" spans="1:255" ht="12.75" customHeight="1">
      <c r="A7" s="2"/>
      <c r="B7" s="231" t="s">
        <v>4</v>
      </c>
      <c r="C7" s="233" t="s">
        <v>5</v>
      </c>
      <c r="D7" s="221" t="s">
        <v>6</v>
      </c>
      <c r="E7" s="235" t="s">
        <v>58</v>
      </c>
      <c r="F7" s="203" t="s">
        <v>59</v>
      </c>
      <c r="G7" s="203" t="s">
        <v>60</v>
      </c>
      <c r="H7" s="221" t="s">
        <v>61</v>
      </c>
      <c r="I7" s="223" t="s">
        <v>28</v>
      </c>
      <c r="J7" s="225" t="s">
        <v>64</v>
      </c>
      <c r="K7" s="227" t="s">
        <v>65</v>
      </c>
      <c r="L7" s="229" t="s">
        <v>62</v>
      </c>
      <c r="M7" s="219" t="s">
        <v>63</v>
      </c>
      <c r="N7" s="219" t="s">
        <v>9</v>
      </c>
      <c r="O7" s="2"/>
      <c r="P7" s="2"/>
      <c r="Q7" s="2"/>
      <c r="R7" s="2"/>
      <c r="S7" s="2"/>
      <c r="T7" s="2"/>
      <c r="U7" s="2"/>
      <c r="V7" s="2"/>
      <c r="W7" s="2"/>
      <c r="X7" s="2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</row>
    <row r="8" spans="1:255" ht="13.5" customHeight="1" thickBot="1">
      <c r="A8" s="2"/>
      <c r="B8" s="232"/>
      <c r="C8" s="234"/>
      <c r="D8" s="222"/>
      <c r="E8" s="236"/>
      <c r="F8" s="204"/>
      <c r="G8" s="204"/>
      <c r="H8" s="222"/>
      <c r="I8" s="224"/>
      <c r="J8" s="226"/>
      <c r="K8" s="228"/>
      <c r="L8" s="230"/>
      <c r="M8" s="220"/>
      <c r="N8" s="220"/>
      <c r="O8" s="2"/>
      <c r="P8" s="2"/>
      <c r="Q8" s="2"/>
      <c r="R8" s="2"/>
      <c r="S8" s="2"/>
      <c r="T8" s="2"/>
      <c r="U8" s="2"/>
      <c r="V8" s="2"/>
      <c r="W8" s="2"/>
      <c r="X8" s="2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</row>
    <row r="9" spans="1:255" s="67" customFormat="1">
      <c r="A9" s="66"/>
      <c r="B9" s="126"/>
      <c r="C9" s="120" t="s">
        <v>71</v>
      </c>
      <c r="D9" s="156" t="s">
        <v>72</v>
      </c>
      <c r="E9" s="157"/>
      <c r="F9" s="69"/>
      <c r="G9" s="70"/>
      <c r="H9" s="120"/>
      <c r="I9" s="68"/>
      <c r="J9" s="165">
        <f>IF(Résumé!$D$11=D10,SUM(J10:J13),0)</f>
        <v>0</v>
      </c>
      <c r="K9" s="68"/>
      <c r="M9" s="71"/>
      <c r="Q9" s="72"/>
      <c r="R9" s="72"/>
      <c r="S9" s="72"/>
      <c r="T9" s="72"/>
      <c r="U9" s="72"/>
    </row>
    <row r="10" spans="1:255" ht="12.75" customHeight="1">
      <c r="A10" s="53"/>
      <c r="B10" s="127">
        <f>'Nomenclature générale'!A$13</f>
        <v>2.0436057000000007E-3</v>
      </c>
      <c r="C10" s="136" t="str">
        <f>'Nomenclature générale'!B$13</f>
        <v>005</v>
      </c>
      <c r="D10" s="136" t="str">
        <f>'Nomenclature générale'!C$13</f>
        <v>Profil de structure type boiserie 30x40</v>
      </c>
      <c r="E10" s="136" t="str">
        <f>'Nomenclature générale'!D$13</f>
        <v>mm</v>
      </c>
      <c r="F10" s="134" t="s">
        <v>73</v>
      </c>
      <c r="G10" s="135" t="s">
        <v>126</v>
      </c>
      <c r="H10" s="121" t="s">
        <v>132</v>
      </c>
      <c r="I10" s="56">
        <f>(Résumé!$D$7-40)</f>
        <v>1960</v>
      </c>
      <c r="J10" s="167">
        <f t="shared" ref="J10:J12" si="0">I10*B10*K10</f>
        <v>4.4060138892000014</v>
      </c>
      <c r="K10" s="57">
        <f>IF(E10="mm",1.1,1)</f>
        <v>1.1000000000000001</v>
      </c>
      <c r="L10" s="54" t="s">
        <v>68</v>
      </c>
      <c r="M10" s="55"/>
      <c r="N10" s="5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</row>
    <row r="11" spans="1:255" ht="12.75" customHeight="1">
      <c r="A11" s="53"/>
      <c r="B11" s="127">
        <f>'Nomenclature générale'!A$13</f>
        <v>2.0436057000000007E-3</v>
      </c>
      <c r="C11" s="136" t="str">
        <f>'Nomenclature générale'!B$13</f>
        <v>005</v>
      </c>
      <c r="D11" s="136" t="str">
        <f>'Nomenclature générale'!C$13</f>
        <v>Profil de structure type boiserie 30x40</v>
      </c>
      <c r="E11" s="136" t="str">
        <f>'Nomenclature générale'!D$13</f>
        <v>mm</v>
      </c>
      <c r="F11" s="134" t="s">
        <v>125</v>
      </c>
      <c r="G11" s="135" t="s">
        <v>127</v>
      </c>
      <c r="H11" s="121" t="s">
        <v>133</v>
      </c>
      <c r="I11" s="56">
        <f>(Résumé!$D$6-40)</f>
        <v>1460</v>
      </c>
      <c r="J11" s="167">
        <f t="shared" si="0"/>
        <v>3.2820307542000013</v>
      </c>
      <c r="K11" s="57">
        <f>IF(E11="mm",1.1,1)</f>
        <v>1.1000000000000001</v>
      </c>
      <c r="L11" s="54" t="s">
        <v>68</v>
      </c>
      <c r="M11" s="55"/>
      <c r="N11" s="55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</row>
    <row r="12" spans="1:255" ht="12.75" customHeight="1">
      <c r="A12" s="53"/>
      <c r="B12" s="127">
        <f>'Nomenclature générale'!A$49</f>
        <v>0.1</v>
      </c>
      <c r="C12" s="136">
        <f>'Nomenclature générale'!B$49</f>
        <v>1005</v>
      </c>
      <c r="D12" s="136" t="str">
        <f>'Nomenclature générale'!C$49</f>
        <v>Vis autoforeuse Ø4,2x20</v>
      </c>
      <c r="E12" s="136">
        <f>'Nomenclature générale'!D$49</f>
        <v>0</v>
      </c>
      <c r="F12" s="52"/>
      <c r="G12" s="13"/>
      <c r="H12" s="121" t="s">
        <v>134</v>
      </c>
      <c r="I12" s="56">
        <v>16</v>
      </c>
      <c r="J12" s="167">
        <f t="shared" si="0"/>
        <v>1.6</v>
      </c>
      <c r="K12" s="57">
        <f>IF(E12="mm",1.1,1)</f>
        <v>1</v>
      </c>
      <c r="L12" s="54" t="s">
        <v>68</v>
      </c>
      <c r="M12" s="55"/>
      <c r="N12" s="55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</row>
    <row r="13" spans="1:255" s="62" customFormat="1" ht="12.75" customHeight="1" thickBot="1">
      <c r="A13" s="58"/>
      <c r="B13" s="137">
        <f>'Nomenclature générale'!A$19</f>
        <v>2</v>
      </c>
      <c r="C13" s="154">
        <f>'Nomenclature générale'!B$19</f>
        <v>201</v>
      </c>
      <c r="D13" s="154" t="str">
        <f>'Nomenclature générale'!C$19</f>
        <v>Pièce d’angle</v>
      </c>
      <c r="E13" s="154" t="str">
        <f>'Nomenclature générale'!D$19</f>
        <v>Pcs</v>
      </c>
      <c r="F13" s="138"/>
      <c r="G13" s="139"/>
      <c r="H13" s="140" t="s">
        <v>107</v>
      </c>
      <c r="I13" s="141">
        <v>4</v>
      </c>
      <c r="J13" s="167">
        <f>I13*B13*K13</f>
        <v>8</v>
      </c>
      <c r="K13" s="142">
        <f>IF(E13="mm",1.1,1)</f>
        <v>1</v>
      </c>
      <c r="L13" s="143" t="s">
        <v>68</v>
      </c>
      <c r="M13" s="144"/>
      <c r="N13" s="144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pans="1:255" s="67" customFormat="1">
      <c r="A14" s="66"/>
      <c r="B14" s="126"/>
      <c r="C14" s="174" t="s">
        <v>156</v>
      </c>
      <c r="D14" s="156" t="s">
        <v>72</v>
      </c>
      <c r="E14" s="157"/>
      <c r="F14" s="69"/>
      <c r="G14" s="70"/>
      <c r="H14" s="120"/>
      <c r="I14" s="68"/>
      <c r="J14" s="165">
        <f>IF(Résumé!$D$11=D15,SUM(J15:J18),0)</f>
        <v>0</v>
      </c>
      <c r="K14" s="68"/>
      <c r="M14" s="71"/>
      <c r="Q14" s="72"/>
      <c r="R14" s="72"/>
      <c r="S14" s="72"/>
      <c r="T14" s="72"/>
      <c r="U14" s="72"/>
    </row>
    <row r="15" spans="1:255" ht="12.75" customHeight="1">
      <c r="A15" s="53"/>
      <c r="B15" s="127">
        <f>'Nomenclature générale'!A$14</f>
        <v>6.425770500000001E-4</v>
      </c>
      <c r="C15" s="136" t="str">
        <f>'Nomenclature générale'!B$14</f>
        <v>006</v>
      </c>
      <c r="D15" s="136" t="str">
        <f>'Nomenclature générale'!C$14</f>
        <v>Profil structure rectangulaire 30x40</v>
      </c>
      <c r="E15" s="136" t="str">
        <f>'Nomenclature générale'!D$14</f>
        <v>mm</v>
      </c>
      <c r="F15" s="134" t="s">
        <v>73</v>
      </c>
      <c r="G15" s="135" t="s">
        <v>126</v>
      </c>
      <c r="H15" s="121" t="s">
        <v>132</v>
      </c>
      <c r="I15" s="56">
        <f>(Résumé!$D$7-40)</f>
        <v>1960</v>
      </c>
      <c r="J15" s="167">
        <f t="shared" ref="J15:J17" si="1">I15*B15*K15</f>
        <v>1.3853961198000004</v>
      </c>
      <c r="K15" s="57">
        <f>IF(E15="mm",1.1,1)</f>
        <v>1.1000000000000001</v>
      </c>
      <c r="L15" s="54" t="s">
        <v>68</v>
      </c>
      <c r="M15" s="55"/>
      <c r="N15" s="55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</row>
    <row r="16" spans="1:255" ht="12.75" customHeight="1">
      <c r="A16" s="53"/>
      <c r="B16" s="127">
        <f>'Nomenclature générale'!A$14</f>
        <v>6.425770500000001E-4</v>
      </c>
      <c r="C16" s="136" t="str">
        <f>'Nomenclature générale'!B$14</f>
        <v>006</v>
      </c>
      <c r="D16" s="136" t="str">
        <f>'Nomenclature générale'!C$14</f>
        <v>Profil structure rectangulaire 30x40</v>
      </c>
      <c r="E16" s="136" t="str">
        <f>'Nomenclature générale'!D$14</f>
        <v>mm</v>
      </c>
      <c r="F16" s="134" t="s">
        <v>125</v>
      </c>
      <c r="G16" s="135" t="s">
        <v>127</v>
      </c>
      <c r="H16" s="121" t="s">
        <v>133</v>
      </c>
      <c r="I16" s="56">
        <f>(Résumé!$D$6-40)</f>
        <v>1460</v>
      </c>
      <c r="J16" s="167">
        <f t="shared" si="1"/>
        <v>1.0319787423000002</v>
      </c>
      <c r="K16" s="57">
        <f>IF(E16="mm",1.1,1)</f>
        <v>1.1000000000000001</v>
      </c>
      <c r="L16" s="54" t="s">
        <v>68</v>
      </c>
      <c r="M16" s="55"/>
      <c r="N16" s="55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</row>
    <row r="17" spans="1:255" ht="12.75" customHeight="1">
      <c r="A17" s="53"/>
      <c r="B17" s="127">
        <f>'Nomenclature générale'!A$49</f>
        <v>0.1</v>
      </c>
      <c r="C17" s="136">
        <f>'Nomenclature générale'!B$49</f>
        <v>1005</v>
      </c>
      <c r="D17" s="136" t="str">
        <f>'Nomenclature générale'!C$49</f>
        <v>Vis autoforeuse Ø4,2x20</v>
      </c>
      <c r="E17" s="136">
        <f>'Nomenclature générale'!D$49</f>
        <v>0</v>
      </c>
      <c r="F17" s="52"/>
      <c r="G17" s="13"/>
      <c r="H17" s="121" t="s">
        <v>134</v>
      </c>
      <c r="I17" s="56">
        <v>16</v>
      </c>
      <c r="J17" s="167">
        <f t="shared" si="1"/>
        <v>1.6</v>
      </c>
      <c r="K17" s="57">
        <f>IF(E17="mm",1.1,1)</f>
        <v>1</v>
      </c>
      <c r="L17" s="54" t="s">
        <v>68</v>
      </c>
      <c r="M17" s="55"/>
      <c r="N17" s="55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</row>
    <row r="18" spans="1:255" s="62" customFormat="1" ht="12.75" customHeight="1" thickBot="1">
      <c r="A18" s="58"/>
      <c r="B18" s="137">
        <f>'Nomenclature générale'!A$19</f>
        <v>2</v>
      </c>
      <c r="C18" s="154">
        <f>'Nomenclature générale'!B$19</f>
        <v>201</v>
      </c>
      <c r="D18" s="154" t="str">
        <f>'Nomenclature générale'!C$19</f>
        <v>Pièce d’angle</v>
      </c>
      <c r="E18" s="154" t="str">
        <f>'Nomenclature générale'!D$19</f>
        <v>Pcs</v>
      </c>
      <c r="F18" s="138"/>
      <c r="G18" s="139"/>
      <c r="H18" s="140" t="s">
        <v>107</v>
      </c>
      <c r="I18" s="141">
        <v>4</v>
      </c>
      <c r="J18" s="167">
        <f>I18*B18*K18</f>
        <v>8</v>
      </c>
      <c r="K18" s="142">
        <f>IF(E18="mm",1.1,1)</f>
        <v>1</v>
      </c>
      <c r="L18" s="143" t="s">
        <v>68</v>
      </c>
      <c r="M18" s="144"/>
      <c r="N18" s="144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67" customFormat="1">
      <c r="A19" s="66"/>
      <c r="B19" s="126"/>
      <c r="C19" s="174" t="s">
        <v>157</v>
      </c>
      <c r="D19" s="156" t="s">
        <v>72</v>
      </c>
      <c r="E19" s="157"/>
      <c r="F19" s="69"/>
      <c r="G19" s="70"/>
      <c r="H19" s="120"/>
      <c r="I19" s="68"/>
      <c r="J19" s="165">
        <f>IF(Résumé!$D$11=D20,SUM(J20:J23),0)</f>
        <v>15.170836187400001</v>
      </c>
      <c r="K19" s="68"/>
      <c r="M19" s="71"/>
      <c r="Q19" s="72"/>
      <c r="R19" s="72"/>
      <c r="S19" s="72"/>
      <c r="T19" s="72"/>
      <c r="U19" s="72"/>
    </row>
    <row r="20" spans="1:255" ht="12.75" customHeight="1">
      <c r="A20" s="53"/>
      <c r="B20" s="127">
        <f>'Nomenclature générale'!A$15</f>
        <v>1.4808177E-3</v>
      </c>
      <c r="C20" s="136" t="str">
        <f>'Nomenclature générale'!B$15</f>
        <v>007</v>
      </c>
      <c r="D20" s="136" t="str">
        <f>'Nomenclature générale'!C$15</f>
        <v>Profil structure carré 80x80</v>
      </c>
      <c r="E20" s="136" t="str">
        <f>'Nomenclature générale'!D$15</f>
        <v>mm</v>
      </c>
      <c r="F20" s="134" t="s">
        <v>73</v>
      </c>
      <c r="G20" s="135" t="s">
        <v>126</v>
      </c>
      <c r="H20" s="121" t="s">
        <v>132</v>
      </c>
      <c r="I20" s="56">
        <f>(Résumé!$D$7-40)</f>
        <v>1960</v>
      </c>
      <c r="J20" s="167">
        <f t="shared" ref="J20:J22" si="2">I20*B20*K20</f>
        <v>3.1926429612000002</v>
      </c>
      <c r="K20" s="57">
        <f>IF(E20="mm",1.1,1)</f>
        <v>1.1000000000000001</v>
      </c>
      <c r="L20" s="54" t="s">
        <v>68</v>
      </c>
      <c r="M20" s="55"/>
      <c r="N20" s="55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</row>
    <row r="21" spans="1:255" ht="12.75" customHeight="1">
      <c r="A21" s="53"/>
      <c r="B21" s="127">
        <f>'Nomenclature générale'!A$15</f>
        <v>1.4808177E-3</v>
      </c>
      <c r="C21" s="136" t="str">
        <f>'Nomenclature générale'!B$15</f>
        <v>007</v>
      </c>
      <c r="D21" s="136" t="str">
        <f>'Nomenclature générale'!C$15</f>
        <v>Profil structure carré 80x80</v>
      </c>
      <c r="E21" s="136" t="str">
        <f>'Nomenclature générale'!D$15</f>
        <v>mm</v>
      </c>
      <c r="F21" s="134" t="s">
        <v>125</v>
      </c>
      <c r="G21" s="135" t="s">
        <v>127</v>
      </c>
      <c r="H21" s="121" t="s">
        <v>133</v>
      </c>
      <c r="I21" s="56">
        <f>(Résumé!$D$6-40)</f>
        <v>1460</v>
      </c>
      <c r="J21" s="167">
        <f t="shared" si="2"/>
        <v>2.3781932262000001</v>
      </c>
      <c r="K21" s="57">
        <f>IF(E21="mm",1.1,1)</f>
        <v>1.1000000000000001</v>
      </c>
      <c r="L21" s="54" t="s">
        <v>68</v>
      </c>
      <c r="M21" s="55"/>
      <c r="N21" s="55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</row>
    <row r="22" spans="1:255" ht="12.75" customHeight="1">
      <c r="A22" s="53"/>
      <c r="B22" s="127">
        <f>'Nomenclature générale'!A$49</f>
        <v>0.1</v>
      </c>
      <c r="C22" s="136">
        <f>'Nomenclature générale'!B$49</f>
        <v>1005</v>
      </c>
      <c r="D22" s="136" t="str">
        <f>'Nomenclature générale'!C$49</f>
        <v>Vis autoforeuse Ø4,2x20</v>
      </c>
      <c r="E22" s="136">
        <f>'Nomenclature générale'!D$49</f>
        <v>0</v>
      </c>
      <c r="F22" s="52"/>
      <c r="G22" s="13"/>
      <c r="H22" s="121" t="s">
        <v>134</v>
      </c>
      <c r="I22" s="56">
        <v>16</v>
      </c>
      <c r="J22" s="167">
        <f t="shared" si="2"/>
        <v>1.6</v>
      </c>
      <c r="K22" s="57">
        <f>IF(E22="mm",1.1,1)</f>
        <v>1</v>
      </c>
      <c r="L22" s="54" t="s">
        <v>68</v>
      </c>
      <c r="M22" s="55"/>
      <c r="N22" s="55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</row>
    <row r="23" spans="1:255" s="62" customFormat="1" ht="12.75" customHeight="1">
      <c r="A23" s="58"/>
      <c r="B23" s="137">
        <f>'Nomenclature générale'!A$19</f>
        <v>2</v>
      </c>
      <c r="C23" s="154">
        <f>'Nomenclature générale'!B$19</f>
        <v>201</v>
      </c>
      <c r="D23" s="154" t="str">
        <f>'Nomenclature générale'!C$19</f>
        <v>Pièce d’angle</v>
      </c>
      <c r="E23" s="154" t="str">
        <f>'Nomenclature générale'!D$19</f>
        <v>Pcs</v>
      </c>
      <c r="F23" s="138"/>
      <c r="G23" s="139"/>
      <c r="H23" s="140" t="s">
        <v>107</v>
      </c>
      <c r="I23" s="141">
        <v>4</v>
      </c>
      <c r="J23" s="167">
        <f>I23*B23*K23</f>
        <v>8</v>
      </c>
      <c r="K23" s="142">
        <f>IF(E23="mm",1.1,1)</f>
        <v>1</v>
      </c>
      <c r="L23" s="143" t="s">
        <v>68</v>
      </c>
      <c r="M23" s="144"/>
      <c r="N23" s="144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</row>
  </sheetData>
  <mergeCells count="13">
    <mergeCell ref="G7:G8"/>
    <mergeCell ref="B7:B8"/>
    <mergeCell ref="C7:C8"/>
    <mergeCell ref="D7:D8"/>
    <mergeCell ref="E7:E8"/>
    <mergeCell ref="F7:F8"/>
    <mergeCell ref="N7:N8"/>
    <mergeCell ref="H7:H8"/>
    <mergeCell ref="I7:I8"/>
    <mergeCell ref="J7:J8"/>
    <mergeCell ref="K7:K8"/>
    <mergeCell ref="L7:L8"/>
    <mergeCell ref="M7:M8"/>
  </mergeCells>
  <conditionalFormatting sqref="U14">
    <cfRule type="cellIs" dxfId="19" priority="3" stopIfTrue="1" operator="between">
      <formula>1</formula>
      <formula>10</formula>
    </cfRule>
    <cfRule type="cellIs" dxfId="18" priority="4" stopIfTrue="1" operator="lessThan">
      <formula>1</formula>
    </cfRule>
  </conditionalFormatting>
  <conditionalFormatting sqref="U9">
    <cfRule type="cellIs" dxfId="17" priority="5" stopIfTrue="1" operator="between">
      <formula>1</formula>
      <formula>10</formula>
    </cfRule>
    <cfRule type="cellIs" dxfId="16" priority="6" stopIfTrue="1" operator="lessThan">
      <formula>1</formula>
    </cfRule>
  </conditionalFormatting>
  <conditionalFormatting sqref="U19">
    <cfRule type="cellIs" dxfId="15" priority="1" stopIfTrue="1" operator="between">
      <formula>1</formula>
      <formula>10</formula>
    </cfRule>
    <cfRule type="cellIs" dxfId="14" priority="2" stopIfTrue="1" operator="lessThan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M63"/>
  <sheetViews>
    <sheetView workbookViewId="0">
      <selection activeCell="B2" sqref="B2:C2"/>
    </sheetView>
  </sheetViews>
  <sheetFormatPr baseColWidth="10" defaultRowHeight="12" x14ac:dyDescent="0"/>
  <cols>
    <col min="1" max="1" width="20.1640625" bestFit="1" customWidth="1"/>
    <col min="2" max="2" width="12.83203125" bestFit="1" customWidth="1"/>
    <col min="3" max="3" width="9.33203125" style="59" bestFit="1" customWidth="1"/>
    <col min="4" max="4" width="43.83203125" bestFit="1" customWidth="1"/>
    <col min="5" max="5" width="8.6640625" style="59" bestFit="1" customWidth="1"/>
    <col min="6" max="6" width="6.5" bestFit="1" customWidth="1"/>
    <col min="7" max="7" width="18.6640625" customWidth="1"/>
    <col min="8" max="8" width="15.33203125" bestFit="1" customWidth="1"/>
    <col min="9" max="9" width="7.5" bestFit="1" customWidth="1"/>
    <col min="10" max="10" width="9.83203125" customWidth="1"/>
    <col min="11" max="11" width="5.83203125" bestFit="1" customWidth="1"/>
    <col min="12" max="12" width="6.5" bestFit="1" customWidth="1"/>
    <col min="13" max="13" width="11.1640625" bestFit="1" customWidth="1"/>
    <col min="14" max="14" width="18.6640625" bestFit="1" customWidth="1"/>
  </cols>
  <sheetData>
    <row r="2" spans="1:247">
      <c r="B2" s="133" t="s">
        <v>161</v>
      </c>
      <c r="C2" s="175">
        <f>J10+J19+J28+J37+J46+J52+J58</f>
        <v>19.053466666666665</v>
      </c>
    </row>
    <row r="4" spans="1:247">
      <c r="G4" s="61" t="s">
        <v>105</v>
      </c>
      <c r="H4" s="117">
        <f>IF(Résumé!D9='Nomenclature générale'!C27,20,IF(Résumé!D9='Nomenclature générale'!C28,35,IF(Résumé!D9='Nomenclature générale'!C29,30,IF(Résumé!D9='Nomenclature générale'!C30,3,IF(Résumé!D9='Nomenclature générale'!C31,6,0)))))</f>
        <v>6</v>
      </c>
    </row>
    <row r="6" spans="1:247" ht="13" thickBot="1"/>
    <row r="7" spans="1:247" ht="12.75" customHeight="1">
      <c r="A7" s="2"/>
      <c r="B7" s="231" t="s">
        <v>4</v>
      </c>
      <c r="C7" s="233" t="s">
        <v>5</v>
      </c>
      <c r="D7" s="221" t="s">
        <v>6</v>
      </c>
      <c r="E7" s="235" t="s">
        <v>58</v>
      </c>
      <c r="F7" s="203" t="s">
        <v>59</v>
      </c>
      <c r="G7" s="203" t="s">
        <v>60</v>
      </c>
      <c r="H7" s="221" t="s">
        <v>61</v>
      </c>
      <c r="I7" s="223" t="s">
        <v>28</v>
      </c>
      <c r="J7" s="225" t="s">
        <v>64</v>
      </c>
      <c r="K7" s="227" t="s">
        <v>65</v>
      </c>
      <c r="L7" s="229" t="s">
        <v>62</v>
      </c>
      <c r="M7" s="219" t="s">
        <v>63</v>
      </c>
      <c r="N7" s="219" t="s">
        <v>9</v>
      </c>
      <c r="O7" s="2"/>
      <c r="P7" s="2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</row>
    <row r="8" spans="1:247" ht="13.5" customHeight="1" thickBot="1">
      <c r="A8" s="2"/>
      <c r="B8" s="232"/>
      <c r="C8" s="234"/>
      <c r="D8" s="222"/>
      <c r="E8" s="236"/>
      <c r="F8" s="204"/>
      <c r="G8" s="204"/>
      <c r="H8" s="222"/>
      <c r="I8" s="224"/>
      <c r="J8" s="226"/>
      <c r="K8" s="228"/>
      <c r="L8" s="230"/>
      <c r="M8" s="220"/>
      <c r="N8" s="220"/>
      <c r="O8" s="2"/>
      <c r="P8" s="2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</row>
    <row r="9" spans="1:247" ht="13.5" customHeight="1" thickBot="1">
      <c r="A9" s="4" t="s">
        <v>66</v>
      </c>
      <c r="B9" s="125"/>
      <c r="C9" s="122"/>
      <c r="D9" s="119"/>
      <c r="E9" s="155"/>
      <c r="F9" s="48"/>
      <c r="G9" s="48"/>
      <c r="H9" s="119"/>
      <c r="I9" s="51"/>
      <c r="J9" s="164"/>
      <c r="K9" s="47"/>
      <c r="L9" s="49"/>
      <c r="M9" s="50"/>
      <c r="N9" s="50"/>
      <c r="O9" s="2"/>
      <c r="P9" s="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</row>
    <row r="10" spans="1:247" s="67" customFormat="1">
      <c r="A10" s="66"/>
      <c r="B10" s="126"/>
      <c r="C10" s="120" t="s">
        <v>67</v>
      </c>
      <c r="D10" s="156" t="s">
        <v>144</v>
      </c>
      <c r="E10" s="157"/>
      <c r="F10" s="69"/>
      <c r="G10" s="70"/>
      <c r="H10" s="120"/>
      <c r="I10" s="68"/>
      <c r="J10" s="165">
        <f>IF(Résumé!$D$10=D11,SUM(J11:J17),0)</f>
        <v>0</v>
      </c>
      <c r="K10" s="68"/>
      <c r="M10" s="71"/>
      <c r="Q10" s="72"/>
      <c r="R10" s="72"/>
      <c r="S10" s="72"/>
      <c r="T10" s="72"/>
      <c r="U10" s="72"/>
    </row>
    <row r="11" spans="1:247" ht="12.75" customHeight="1">
      <c r="A11" s="53"/>
      <c r="B11" s="127">
        <f>'Nomenclature générale'!A9</f>
        <v>3.2475600000000005E-3</v>
      </c>
      <c r="C11" s="17" t="str">
        <f>'Nomenclature générale'!B9</f>
        <v>001</v>
      </c>
      <c r="D11" s="17" t="str">
        <f>'Nomenclature générale'!C9</f>
        <v>Profil pied rond Ø40</v>
      </c>
      <c r="E11" s="17" t="str">
        <f>'Nomenclature générale'!D9</f>
        <v>mm</v>
      </c>
      <c r="F11" s="52"/>
      <c r="G11" s="13"/>
      <c r="H11" s="121" t="s">
        <v>119</v>
      </c>
      <c r="I11" s="56">
        <f>(Résumé!$D$5-'SE-P...'!$H$4-55)</f>
        <v>939</v>
      </c>
      <c r="J11" s="166">
        <f t="shared" ref="J11:J16" si="0">I11*B11*K11</f>
        <v>3.3544047240000006</v>
      </c>
      <c r="K11" s="57">
        <f t="shared" ref="K11:K17" si="1">IF(E11="mm",1.1,1)</f>
        <v>1.1000000000000001</v>
      </c>
      <c r="L11" s="54" t="s">
        <v>68</v>
      </c>
      <c r="M11" s="55"/>
      <c r="N11" s="55"/>
      <c r="O11" s="21"/>
      <c r="P11" s="21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</row>
    <row r="12" spans="1:247" ht="12.75" customHeight="1">
      <c r="A12" s="53"/>
      <c r="B12" s="127">
        <f>'Nomenclature générale'!A21</f>
        <v>0.2</v>
      </c>
      <c r="C12" s="17">
        <f>'Nomenclature générale'!B21</f>
        <v>301</v>
      </c>
      <c r="D12" s="17" t="str">
        <f>'Nomenclature générale'!C21</f>
        <v>Embout pied rond Ø40</v>
      </c>
      <c r="E12" s="17" t="str">
        <f>'Nomenclature générale'!D21</f>
        <v>Pcs</v>
      </c>
      <c r="F12" s="52"/>
      <c r="G12" s="13"/>
      <c r="H12" s="121" t="s">
        <v>75</v>
      </c>
      <c r="I12" s="56">
        <v>1</v>
      </c>
      <c r="J12" s="166">
        <f t="shared" si="0"/>
        <v>0.2</v>
      </c>
      <c r="K12" s="57">
        <f t="shared" si="1"/>
        <v>1</v>
      </c>
      <c r="L12" s="54" t="s">
        <v>68</v>
      </c>
      <c r="M12" s="55"/>
      <c r="N12" s="55"/>
      <c r="O12" s="21"/>
      <c r="P12" s="21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</row>
    <row r="13" spans="1:247" ht="12.75" customHeight="1">
      <c r="A13" s="53"/>
      <c r="B13" s="127">
        <f>'Nomenclature générale'!A$46</f>
        <v>0.1</v>
      </c>
      <c r="C13" s="17">
        <f>'Nomenclature générale'!B$46</f>
        <v>1002</v>
      </c>
      <c r="D13" s="17" t="str">
        <f>'Nomenclature générale'!C$46</f>
        <v>Vis à tôle tête fraisée Ø6,3 x 50</v>
      </c>
      <c r="E13" s="17">
        <f>'Nomenclature générale'!D$46</f>
        <v>0</v>
      </c>
      <c r="F13" s="52"/>
      <c r="G13" s="13"/>
      <c r="H13" s="121" t="s">
        <v>69</v>
      </c>
      <c r="I13" s="56">
        <v>2</v>
      </c>
      <c r="J13" s="166">
        <f t="shared" si="0"/>
        <v>0.2</v>
      </c>
      <c r="K13" s="57">
        <f t="shared" si="1"/>
        <v>1</v>
      </c>
      <c r="L13" s="54" t="s">
        <v>68</v>
      </c>
      <c r="M13" s="55"/>
      <c r="N13" s="55"/>
      <c r="O13" s="21"/>
      <c r="P13" s="21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</row>
    <row r="14" spans="1:247" ht="12.75" customHeight="1">
      <c r="A14" s="53"/>
      <c r="B14" s="127">
        <f>'Nomenclature générale'!A$32</f>
        <v>2.5</v>
      </c>
      <c r="C14" s="136">
        <f>'Nomenclature générale'!B$32</f>
        <v>406</v>
      </c>
      <c r="D14" s="127" t="str">
        <f>'Nomenclature générale'!C$32</f>
        <v>Vis de réglage</v>
      </c>
      <c r="E14" s="136" t="str">
        <f>'Nomenclature générale'!D$32</f>
        <v>Pcs</v>
      </c>
      <c r="F14" s="52"/>
      <c r="G14" s="13"/>
      <c r="H14" s="121" t="s">
        <v>75</v>
      </c>
      <c r="I14" s="56">
        <v>1</v>
      </c>
      <c r="J14" s="166">
        <f t="shared" si="0"/>
        <v>2.5</v>
      </c>
      <c r="K14" s="57">
        <f t="shared" si="1"/>
        <v>1</v>
      </c>
      <c r="L14" s="54" t="s">
        <v>68</v>
      </c>
      <c r="M14" s="55"/>
      <c r="N14" s="55"/>
      <c r="O14" s="21"/>
      <c r="P14" s="21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</row>
    <row r="15" spans="1:247" ht="12.75" customHeight="1">
      <c r="A15" s="53"/>
      <c r="B15" s="127">
        <f>'Nomenclature générale'!A$25</f>
        <v>0.15</v>
      </c>
      <c r="C15" s="136">
        <f>'Nomenclature générale'!B$25</f>
        <v>305</v>
      </c>
      <c r="D15" s="127" t="str">
        <f>'Nomenclature générale'!C$25</f>
        <v>Surmoulage pièce de réglage</v>
      </c>
      <c r="E15" s="136" t="str">
        <f>'Nomenclature générale'!D$25</f>
        <v>Pcs</v>
      </c>
      <c r="F15" s="52"/>
      <c r="G15" s="13"/>
      <c r="H15" s="121" t="s">
        <v>75</v>
      </c>
      <c r="I15" s="56">
        <v>1</v>
      </c>
      <c r="J15" s="166">
        <f t="shared" si="0"/>
        <v>0.15</v>
      </c>
      <c r="K15" s="57">
        <f t="shared" si="1"/>
        <v>1</v>
      </c>
      <c r="L15" s="54" t="s">
        <v>68</v>
      </c>
      <c r="M15" s="55"/>
      <c r="N15" s="55"/>
      <c r="O15" s="21"/>
      <c r="P15" s="21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</row>
    <row r="16" spans="1:247" ht="12.75" customHeight="1">
      <c r="A16" s="53"/>
      <c r="B16" s="127">
        <f>'Nomenclature générale'!A$41</f>
        <v>1</v>
      </c>
      <c r="C16" s="136">
        <f>'Nomenclature générale'!B$41</f>
        <v>701</v>
      </c>
      <c r="D16" s="127" t="str">
        <f>'Nomenclature générale'!C$41</f>
        <v>Temps humain</v>
      </c>
      <c r="E16" s="136" t="str">
        <f>'Nomenclature générale'!D$41</f>
        <v>Minutes</v>
      </c>
      <c r="F16" s="52"/>
      <c r="G16" s="13"/>
      <c r="H16" s="121" t="s">
        <v>117</v>
      </c>
      <c r="I16" s="56">
        <v>10</v>
      </c>
      <c r="J16" s="166">
        <f t="shared" si="0"/>
        <v>10</v>
      </c>
      <c r="K16" s="57">
        <f t="shared" si="1"/>
        <v>1</v>
      </c>
      <c r="L16" s="54" t="s">
        <v>68</v>
      </c>
      <c r="M16" s="55"/>
      <c r="N16" s="55"/>
      <c r="O16" s="21"/>
      <c r="P16" s="21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</row>
    <row r="17" spans="1:247" ht="12.75" customHeight="1">
      <c r="A17" s="53"/>
      <c r="B17" s="127">
        <f>'Nomenclature générale'!A$42</f>
        <v>1.3333333333333333</v>
      </c>
      <c r="C17" s="136">
        <f>'Nomenclature générale'!B$42</f>
        <v>702</v>
      </c>
      <c r="D17" s="127" t="str">
        <f>'Nomenclature générale'!C$42</f>
        <v>Temps machine</v>
      </c>
      <c r="E17" s="136" t="str">
        <f>'Nomenclature générale'!D$42</f>
        <v>Minutes</v>
      </c>
      <c r="F17" s="52"/>
      <c r="G17" s="13"/>
      <c r="H17" s="121" t="s">
        <v>118</v>
      </c>
      <c r="I17" s="56">
        <v>5</v>
      </c>
      <c r="J17" s="166">
        <f>I17*B17*K17</f>
        <v>6.6666666666666661</v>
      </c>
      <c r="K17" s="57">
        <f t="shared" si="1"/>
        <v>1</v>
      </c>
      <c r="L17" s="54" t="s">
        <v>68</v>
      </c>
      <c r="M17" s="55"/>
      <c r="N17" s="55"/>
      <c r="O17" s="21"/>
      <c r="P17" s="21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</row>
    <row r="18" spans="1:247" ht="12.75" customHeight="1" thickBot="1">
      <c r="A18" s="15"/>
      <c r="B18" s="146"/>
      <c r="C18" s="159"/>
      <c r="D18" s="146"/>
      <c r="E18" s="159"/>
      <c r="F18" s="15"/>
      <c r="G18" s="173"/>
      <c r="H18" s="149"/>
      <c r="I18" s="150"/>
      <c r="J18" s="168"/>
      <c r="K18" s="151"/>
      <c r="L18" s="152"/>
      <c r="M18" s="153"/>
      <c r="N18" s="153"/>
      <c r="O18" s="15"/>
      <c r="P18" s="15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</row>
    <row r="19" spans="1:247" s="67" customFormat="1">
      <c r="A19" s="66"/>
      <c r="B19" s="126"/>
      <c r="C19" s="120" t="s">
        <v>70</v>
      </c>
      <c r="D19" s="156" t="s">
        <v>145</v>
      </c>
      <c r="E19" s="157"/>
      <c r="F19" s="69"/>
      <c r="G19" s="70"/>
      <c r="H19" s="120"/>
      <c r="I19" s="68"/>
      <c r="J19" s="165">
        <f>IF(Résumé!$D$10=D20,SUM(J20:J26),0)</f>
        <v>0</v>
      </c>
      <c r="K19" s="68"/>
      <c r="M19" s="71"/>
      <c r="Q19" s="72"/>
      <c r="R19" s="72"/>
      <c r="S19" s="72"/>
      <c r="T19" s="72"/>
      <c r="U19" s="72"/>
    </row>
    <row r="20" spans="1:247" ht="12.75" customHeight="1">
      <c r="A20" s="53"/>
      <c r="B20" s="17">
        <f>'Nomenclature générale'!A10</f>
        <v>1.4991156000000001E-3</v>
      </c>
      <c r="C20" s="17" t="str">
        <f>'Nomenclature générale'!B10</f>
        <v>002</v>
      </c>
      <c r="D20" s="17" t="str">
        <f>'Nomenclature générale'!C10</f>
        <v>Profil pied carré 40x40</v>
      </c>
      <c r="E20" s="17" t="str">
        <f>'Nomenclature générale'!D10</f>
        <v>mm</v>
      </c>
      <c r="F20" s="52"/>
      <c r="G20" s="13"/>
      <c r="H20" s="121" t="s">
        <v>119</v>
      </c>
      <c r="I20" s="56">
        <f>(Résumé!$D$5-'SE-P...'!$H$4-55)</f>
        <v>939</v>
      </c>
      <c r="J20" s="166">
        <f t="shared" ref="J20:J25" si="2">I20*B20*K20</f>
        <v>1.5484365032400003</v>
      </c>
      <c r="K20" s="57">
        <f t="shared" ref="K20:K26" si="3">IF(E20="mm",1.1,1)</f>
        <v>1.1000000000000001</v>
      </c>
      <c r="L20" s="54" t="s">
        <v>68</v>
      </c>
      <c r="M20" s="55"/>
      <c r="N20" s="55"/>
      <c r="O20" s="21"/>
      <c r="P20" s="21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</row>
    <row r="21" spans="1:247" ht="12.75" customHeight="1">
      <c r="A21" s="53"/>
      <c r="B21" s="127">
        <f>'Nomenclature générale'!A22</f>
        <v>0.2</v>
      </c>
      <c r="C21" s="17">
        <f>'Nomenclature générale'!B22</f>
        <v>302</v>
      </c>
      <c r="D21" s="17" t="str">
        <f>'Nomenclature générale'!C22</f>
        <v>Embout pied carré 40x40</v>
      </c>
      <c r="E21" s="17" t="str">
        <f>'Nomenclature générale'!D22</f>
        <v>Pcs</v>
      </c>
      <c r="F21" s="52"/>
      <c r="G21" s="13"/>
      <c r="H21" s="121" t="s">
        <v>75</v>
      </c>
      <c r="I21" s="56">
        <v>1</v>
      </c>
      <c r="J21" s="166">
        <f t="shared" si="2"/>
        <v>0.2</v>
      </c>
      <c r="K21" s="57">
        <f t="shared" si="3"/>
        <v>1</v>
      </c>
      <c r="L21" s="54" t="s">
        <v>68</v>
      </c>
      <c r="M21" s="55"/>
      <c r="N21" s="55"/>
      <c r="O21" s="21"/>
      <c r="P21" s="21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</row>
    <row r="22" spans="1:247" ht="12.75" customHeight="1">
      <c r="A22" s="53"/>
      <c r="B22" s="127">
        <f>'Nomenclature générale'!A$46</f>
        <v>0.1</v>
      </c>
      <c r="C22" s="17">
        <f>'Nomenclature générale'!B$46</f>
        <v>1002</v>
      </c>
      <c r="D22" s="17" t="str">
        <f>'Nomenclature générale'!C$46</f>
        <v>Vis à tôle tête fraisée Ø6,3 x 50</v>
      </c>
      <c r="E22" s="17">
        <f>'Nomenclature générale'!D$46</f>
        <v>0</v>
      </c>
      <c r="F22" s="52"/>
      <c r="G22" s="13"/>
      <c r="H22" s="121" t="s">
        <v>69</v>
      </c>
      <c r="I22" s="56">
        <v>2</v>
      </c>
      <c r="J22" s="166">
        <f t="shared" si="2"/>
        <v>0.2</v>
      </c>
      <c r="K22" s="57">
        <f t="shared" si="3"/>
        <v>1</v>
      </c>
      <c r="L22" s="54" t="s">
        <v>68</v>
      </c>
      <c r="M22" s="55"/>
      <c r="N22" s="55"/>
      <c r="O22" s="21"/>
      <c r="P22" s="21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</row>
    <row r="23" spans="1:247" ht="12.75" customHeight="1">
      <c r="A23" s="53"/>
      <c r="B23" s="127">
        <f>'Nomenclature générale'!A$32</f>
        <v>2.5</v>
      </c>
      <c r="C23" s="136">
        <f>'Nomenclature générale'!B$32</f>
        <v>406</v>
      </c>
      <c r="D23" s="127" t="str">
        <f>'Nomenclature générale'!C$32</f>
        <v>Vis de réglage</v>
      </c>
      <c r="E23" s="136" t="str">
        <f>'Nomenclature générale'!D$32</f>
        <v>Pcs</v>
      </c>
      <c r="F23" s="52"/>
      <c r="G23" s="13"/>
      <c r="H23" s="121" t="s">
        <v>75</v>
      </c>
      <c r="I23" s="56">
        <v>1</v>
      </c>
      <c r="J23" s="166">
        <f t="shared" si="2"/>
        <v>2.5</v>
      </c>
      <c r="K23" s="57">
        <f t="shared" si="3"/>
        <v>1</v>
      </c>
      <c r="L23" s="54" t="s">
        <v>68</v>
      </c>
      <c r="M23" s="55"/>
      <c r="N23" s="55"/>
      <c r="O23" s="21"/>
      <c r="P23" s="21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</row>
    <row r="24" spans="1:247" ht="12.75" customHeight="1">
      <c r="A24" s="53"/>
      <c r="B24" s="127">
        <f>'Nomenclature générale'!A$25</f>
        <v>0.15</v>
      </c>
      <c r="C24" s="136">
        <f>'Nomenclature générale'!B$25</f>
        <v>305</v>
      </c>
      <c r="D24" s="127" t="str">
        <f>'Nomenclature générale'!C$25</f>
        <v>Surmoulage pièce de réglage</v>
      </c>
      <c r="E24" s="136" t="str">
        <f>'Nomenclature générale'!D$25</f>
        <v>Pcs</v>
      </c>
      <c r="F24" s="52"/>
      <c r="G24" s="13"/>
      <c r="H24" s="121" t="s">
        <v>75</v>
      </c>
      <c r="I24" s="56">
        <v>1</v>
      </c>
      <c r="J24" s="166">
        <f t="shared" si="2"/>
        <v>0.15</v>
      </c>
      <c r="K24" s="57">
        <f t="shared" si="3"/>
        <v>1</v>
      </c>
      <c r="L24" s="54" t="s">
        <v>68</v>
      </c>
      <c r="M24" s="55"/>
      <c r="N24" s="55"/>
      <c r="O24" s="21"/>
      <c r="P24" s="21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</row>
    <row r="25" spans="1:247" ht="12.75" customHeight="1">
      <c r="A25" s="53"/>
      <c r="B25" s="127">
        <f>'Nomenclature générale'!A$41</f>
        <v>1</v>
      </c>
      <c r="C25" s="136">
        <f>'Nomenclature générale'!B$41</f>
        <v>701</v>
      </c>
      <c r="D25" s="127" t="str">
        <f>'Nomenclature générale'!C$41</f>
        <v>Temps humain</v>
      </c>
      <c r="E25" s="136" t="str">
        <f>'Nomenclature générale'!D$41</f>
        <v>Minutes</v>
      </c>
      <c r="F25" s="52"/>
      <c r="G25" s="13"/>
      <c r="H25" s="121" t="s">
        <v>117</v>
      </c>
      <c r="I25" s="56">
        <v>10</v>
      </c>
      <c r="J25" s="166">
        <f t="shared" si="2"/>
        <v>10</v>
      </c>
      <c r="K25" s="57">
        <f t="shared" si="3"/>
        <v>1</v>
      </c>
      <c r="L25" s="54" t="s">
        <v>68</v>
      </c>
      <c r="M25" s="55"/>
      <c r="N25" s="55"/>
      <c r="O25" s="21"/>
      <c r="P25" s="21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</row>
    <row r="26" spans="1:247" ht="12.75" customHeight="1">
      <c r="A26" s="53"/>
      <c r="B26" s="127">
        <f>'Nomenclature générale'!A$42</f>
        <v>1.3333333333333333</v>
      </c>
      <c r="C26" s="136">
        <f>'Nomenclature générale'!B$42</f>
        <v>702</v>
      </c>
      <c r="D26" s="127" t="str">
        <f>'Nomenclature générale'!C$42</f>
        <v>Temps machine</v>
      </c>
      <c r="E26" s="136" t="str">
        <f>'Nomenclature générale'!D$42</f>
        <v>Minutes</v>
      </c>
      <c r="F26" s="52"/>
      <c r="G26" s="13"/>
      <c r="H26" s="121" t="s">
        <v>118</v>
      </c>
      <c r="I26" s="56">
        <v>5</v>
      </c>
      <c r="J26" s="166">
        <f>I26*B26*K26</f>
        <v>6.6666666666666661</v>
      </c>
      <c r="K26" s="57">
        <f t="shared" si="3"/>
        <v>1</v>
      </c>
      <c r="L26" s="54" t="s">
        <v>68</v>
      </c>
      <c r="M26" s="55"/>
      <c r="N26" s="55"/>
      <c r="O26" s="21"/>
      <c r="P26" s="21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</row>
    <row r="27" spans="1:247" ht="12.75" customHeight="1" thickBot="1">
      <c r="A27" s="15"/>
      <c r="B27" s="146"/>
      <c r="C27" s="159"/>
      <c r="D27" s="146"/>
      <c r="E27" s="159"/>
      <c r="F27" s="15"/>
      <c r="G27" s="173"/>
      <c r="H27" s="149"/>
      <c r="I27" s="150"/>
      <c r="J27" s="168"/>
      <c r="K27" s="151"/>
      <c r="L27" s="152"/>
      <c r="M27" s="153"/>
      <c r="N27" s="153"/>
      <c r="O27" s="15"/>
      <c r="P27" s="15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</row>
    <row r="28" spans="1:247" s="67" customFormat="1">
      <c r="A28" s="66"/>
      <c r="B28" s="126"/>
      <c r="C28" s="120" t="s">
        <v>151</v>
      </c>
      <c r="D28" s="156" t="s">
        <v>146</v>
      </c>
      <c r="E28" s="157"/>
      <c r="F28" s="69"/>
      <c r="G28" s="70"/>
      <c r="H28" s="120"/>
      <c r="I28" s="68"/>
      <c r="J28" s="165">
        <f>IF(Résumé!$D$10=D29,SUM(J29:J35),0)</f>
        <v>0</v>
      </c>
      <c r="K28" s="68"/>
      <c r="M28" s="71"/>
      <c r="Q28" s="72"/>
      <c r="R28" s="72"/>
      <c r="S28" s="72"/>
      <c r="T28" s="72"/>
      <c r="U28" s="72"/>
    </row>
    <row r="29" spans="1:247" ht="12.75" customHeight="1">
      <c r="A29" s="53"/>
      <c r="B29" s="127">
        <f>'Nomenclature générale'!A11</f>
        <v>2.7239085000000003E-3</v>
      </c>
      <c r="C29" s="17" t="str">
        <f>'Nomenclature générale'!B11</f>
        <v>003</v>
      </c>
      <c r="D29" s="17" t="str">
        <f>'Nomenclature générale'!C11</f>
        <v>Profil pied rectangulaire 40x80</v>
      </c>
      <c r="E29" s="17" t="str">
        <f>'Nomenclature générale'!D11</f>
        <v>mm</v>
      </c>
      <c r="F29" s="52"/>
      <c r="G29" s="13"/>
      <c r="H29" s="121" t="s">
        <v>119</v>
      </c>
      <c r="I29" s="56">
        <f>(Résumé!$D$5-'SE-P...'!$H$4-55)</f>
        <v>939</v>
      </c>
      <c r="J29" s="166">
        <f t="shared" ref="J29:J34" si="4">I29*B29*K29</f>
        <v>2.8135250896500006</v>
      </c>
      <c r="K29" s="57">
        <f t="shared" ref="K29:K35" si="5">IF(E29="mm",1.1,1)</f>
        <v>1.1000000000000001</v>
      </c>
      <c r="L29" s="54" t="s">
        <v>68</v>
      </c>
      <c r="M29" s="55"/>
      <c r="N29" s="55"/>
      <c r="O29" s="21"/>
      <c r="P29" s="21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</row>
    <row r="30" spans="1:247" ht="12.75" customHeight="1">
      <c r="A30" s="53"/>
      <c r="B30" s="127">
        <f>'Nomenclature générale'!A23</f>
        <v>0.25</v>
      </c>
      <c r="C30" s="17">
        <f>'Nomenclature générale'!B23</f>
        <v>303</v>
      </c>
      <c r="D30" s="17" t="str">
        <f>'Nomenclature générale'!C23</f>
        <v>Embout pied rectangulaire 40x80</v>
      </c>
      <c r="E30" s="17" t="str">
        <f>'Nomenclature générale'!D23</f>
        <v>Pcs</v>
      </c>
      <c r="F30" s="52"/>
      <c r="G30" s="13"/>
      <c r="H30" s="121" t="s">
        <v>107</v>
      </c>
      <c r="I30" s="56">
        <v>4</v>
      </c>
      <c r="J30" s="166">
        <f t="shared" si="4"/>
        <v>1</v>
      </c>
      <c r="K30" s="57">
        <f t="shared" si="5"/>
        <v>1</v>
      </c>
      <c r="L30" s="54" t="s">
        <v>68</v>
      </c>
      <c r="M30" s="55"/>
      <c r="N30" s="55"/>
      <c r="O30" s="21"/>
      <c r="P30" s="21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</row>
    <row r="31" spans="1:247" ht="12.75" customHeight="1">
      <c r="A31" s="53"/>
      <c r="B31" s="127">
        <f>'Nomenclature générale'!A$46</f>
        <v>0.1</v>
      </c>
      <c r="C31" s="17">
        <f>'Nomenclature générale'!B$46</f>
        <v>1002</v>
      </c>
      <c r="D31" s="17" t="str">
        <f>'Nomenclature générale'!C$46</f>
        <v>Vis à tôle tête fraisée Ø6,3 x 50</v>
      </c>
      <c r="E31" s="17">
        <f>'Nomenclature générale'!D$46</f>
        <v>0</v>
      </c>
      <c r="F31" s="52"/>
      <c r="G31" s="13"/>
      <c r="H31" s="121" t="s">
        <v>75</v>
      </c>
      <c r="I31" s="56">
        <v>2</v>
      </c>
      <c r="J31" s="166">
        <f t="shared" si="4"/>
        <v>0.2</v>
      </c>
      <c r="K31" s="57">
        <f t="shared" si="5"/>
        <v>1</v>
      </c>
      <c r="L31" s="54" t="s">
        <v>68</v>
      </c>
      <c r="M31" s="55"/>
      <c r="N31" s="55"/>
      <c r="O31" s="21"/>
      <c r="P31" s="21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</row>
    <row r="32" spans="1:247" ht="12.75" customHeight="1">
      <c r="A32" s="53"/>
      <c r="B32" s="127">
        <f>'Nomenclature générale'!A$32</f>
        <v>2.5</v>
      </c>
      <c r="C32" s="136">
        <f>'Nomenclature générale'!B$32</f>
        <v>406</v>
      </c>
      <c r="D32" s="127" t="str">
        <f>'Nomenclature générale'!C$32</f>
        <v>Vis de réglage</v>
      </c>
      <c r="E32" s="136" t="str">
        <f>'Nomenclature générale'!D$32</f>
        <v>Pcs</v>
      </c>
      <c r="F32" s="52"/>
      <c r="G32" s="13"/>
      <c r="H32" s="121" t="s">
        <v>75</v>
      </c>
      <c r="I32" s="56">
        <v>1</v>
      </c>
      <c r="J32" s="166">
        <f t="shared" si="4"/>
        <v>2.5</v>
      </c>
      <c r="K32" s="57">
        <f t="shared" si="5"/>
        <v>1</v>
      </c>
      <c r="L32" s="54" t="s">
        <v>68</v>
      </c>
      <c r="M32" s="55"/>
      <c r="N32" s="55"/>
      <c r="O32" s="21"/>
      <c r="P32" s="21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</row>
    <row r="33" spans="1:247" ht="12.75" customHeight="1">
      <c r="A33" s="53"/>
      <c r="B33" s="127">
        <f>'Nomenclature générale'!A$25</f>
        <v>0.15</v>
      </c>
      <c r="C33" s="136">
        <f>'Nomenclature générale'!B$25</f>
        <v>305</v>
      </c>
      <c r="D33" s="127" t="str">
        <f>'Nomenclature générale'!C$25</f>
        <v>Surmoulage pièce de réglage</v>
      </c>
      <c r="E33" s="136" t="str">
        <f>'Nomenclature générale'!D$25</f>
        <v>Pcs</v>
      </c>
      <c r="F33" s="52"/>
      <c r="G33" s="13"/>
      <c r="H33" s="121" t="s">
        <v>75</v>
      </c>
      <c r="I33" s="56">
        <v>1</v>
      </c>
      <c r="J33" s="166">
        <f t="shared" si="4"/>
        <v>0.15</v>
      </c>
      <c r="K33" s="57">
        <f t="shared" si="5"/>
        <v>1</v>
      </c>
      <c r="L33" s="54" t="s">
        <v>68</v>
      </c>
      <c r="M33" s="55"/>
      <c r="N33" s="55"/>
      <c r="O33" s="21"/>
      <c r="P33" s="21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</row>
    <row r="34" spans="1:247" ht="12.75" customHeight="1">
      <c r="A34" s="53"/>
      <c r="B34" s="127">
        <f>'Nomenclature générale'!A$41</f>
        <v>1</v>
      </c>
      <c r="C34" s="136">
        <f>'Nomenclature générale'!B$41</f>
        <v>701</v>
      </c>
      <c r="D34" s="127" t="str">
        <f>'Nomenclature générale'!C$41</f>
        <v>Temps humain</v>
      </c>
      <c r="E34" s="136" t="str">
        <f>'Nomenclature générale'!D$41</f>
        <v>Minutes</v>
      </c>
      <c r="F34" s="52"/>
      <c r="G34" s="13"/>
      <c r="H34" s="121" t="s">
        <v>117</v>
      </c>
      <c r="I34" s="56">
        <v>10</v>
      </c>
      <c r="J34" s="166">
        <f t="shared" si="4"/>
        <v>10</v>
      </c>
      <c r="K34" s="57">
        <f t="shared" si="5"/>
        <v>1</v>
      </c>
      <c r="L34" s="54" t="s">
        <v>68</v>
      </c>
      <c r="M34" s="55"/>
      <c r="N34" s="55"/>
      <c r="O34" s="21"/>
      <c r="P34" s="21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</row>
    <row r="35" spans="1:247" ht="12.75" customHeight="1">
      <c r="A35" s="53"/>
      <c r="B35" s="127">
        <f>'Nomenclature générale'!A$42</f>
        <v>1.3333333333333333</v>
      </c>
      <c r="C35" s="136">
        <f>'Nomenclature générale'!B$42</f>
        <v>702</v>
      </c>
      <c r="D35" s="127" t="str">
        <f>'Nomenclature générale'!C$42</f>
        <v>Temps machine</v>
      </c>
      <c r="E35" s="136" t="str">
        <f>'Nomenclature générale'!D$42</f>
        <v>Minutes</v>
      </c>
      <c r="F35" s="52"/>
      <c r="G35" s="13"/>
      <c r="H35" s="121" t="s">
        <v>118</v>
      </c>
      <c r="I35" s="56">
        <v>5</v>
      </c>
      <c r="J35" s="166">
        <f>I35*B35*K35</f>
        <v>6.6666666666666661</v>
      </c>
      <c r="K35" s="57">
        <f t="shared" si="5"/>
        <v>1</v>
      </c>
      <c r="L35" s="54" t="s">
        <v>68</v>
      </c>
      <c r="M35" s="55"/>
      <c r="N35" s="55"/>
      <c r="O35" s="21"/>
      <c r="P35" s="21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</row>
    <row r="36" spans="1:247" ht="12.75" customHeight="1" thickBot="1">
      <c r="A36" s="15"/>
      <c r="B36" s="146"/>
      <c r="C36" s="159"/>
      <c r="D36" s="146"/>
      <c r="E36" s="159"/>
      <c r="F36" s="15"/>
      <c r="G36" s="173"/>
      <c r="H36" s="149"/>
      <c r="I36" s="150"/>
      <c r="J36" s="168"/>
      <c r="K36" s="151"/>
      <c r="L36" s="152"/>
      <c r="M36" s="153"/>
      <c r="N36" s="153"/>
      <c r="O36" s="15"/>
      <c r="P36" s="15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</row>
    <row r="37" spans="1:247" s="67" customFormat="1">
      <c r="A37" s="66"/>
      <c r="B37" s="126"/>
      <c r="C37" s="120" t="s">
        <v>152</v>
      </c>
      <c r="D37" s="156" t="s">
        <v>147</v>
      </c>
      <c r="E37" s="157"/>
      <c r="F37" s="69"/>
      <c r="G37" s="70"/>
      <c r="H37" s="120"/>
      <c r="I37" s="68"/>
      <c r="J37" s="165">
        <f>IF(Résumé!$D$10=D38,SUM(J38:J44),0)</f>
        <v>0</v>
      </c>
      <c r="K37" s="68"/>
      <c r="M37" s="71"/>
      <c r="Q37" s="72"/>
      <c r="R37" s="72"/>
      <c r="S37" s="72"/>
      <c r="T37" s="72"/>
      <c r="U37" s="72"/>
    </row>
    <row r="38" spans="1:247" ht="12.75" customHeight="1">
      <c r="A38" s="53"/>
      <c r="B38" s="127">
        <f>'Nomenclature générale'!A12</f>
        <v>4.985266500000001E-3</v>
      </c>
      <c r="C38" s="17" t="str">
        <f>'Nomenclature générale'!B12</f>
        <v>004</v>
      </c>
      <c r="D38" s="17" t="str">
        <f>'Nomenclature générale'!C12</f>
        <v>Profil pied en L 80x80</v>
      </c>
      <c r="E38" s="17" t="str">
        <f>'Nomenclature générale'!D12</f>
        <v>mm</v>
      </c>
      <c r="F38" s="52"/>
      <c r="G38" s="13"/>
      <c r="H38" s="121" t="s">
        <v>119</v>
      </c>
      <c r="I38" s="56">
        <f>(Résumé!$D$5-'SE-P...'!$H$4-55)</f>
        <v>939</v>
      </c>
      <c r="J38" s="166">
        <f t="shared" ref="J38:J43" si="6">I38*B38*K38</f>
        <v>5.1492817678500007</v>
      </c>
      <c r="K38" s="57">
        <f t="shared" ref="K38:K44" si="7">IF(E38="mm",1.1,1)</f>
        <v>1.1000000000000001</v>
      </c>
      <c r="L38" s="54" t="s">
        <v>68</v>
      </c>
      <c r="M38" s="55"/>
      <c r="N38" s="55"/>
      <c r="O38" s="21"/>
      <c r="P38" s="21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</row>
    <row r="39" spans="1:247" ht="12.75" customHeight="1">
      <c r="A39" s="53"/>
      <c r="B39" s="127">
        <f>'Nomenclature générale'!A24</f>
        <v>0.3</v>
      </c>
      <c r="C39" s="17">
        <f>'Nomenclature générale'!B24</f>
        <v>304</v>
      </c>
      <c r="D39" s="17" t="str">
        <f>'Nomenclature générale'!C24</f>
        <v>Embout pied L 80x80</v>
      </c>
      <c r="E39" s="17" t="str">
        <f>'Nomenclature générale'!D24</f>
        <v>Pcs</v>
      </c>
      <c r="F39" s="52"/>
      <c r="G39" s="13"/>
      <c r="H39" s="121" t="s">
        <v>75</v>
      </c>
      <c r="I39" s="56">
        <v>1</v>
      </c>
      <c r="J39" s="166">
        <f t="shared" si="6"/>
        <v>0.3</v>
      </c>
      <c r="K39" s="57">
        <f t="shared" si="7"/>
        <v>1</v>
      </c>
      <c r="L39" s="54" t="s">
        <v>68</v>
      </c>
      <c r="M39" s="55"/>
      <c r="N39" s="55"/>
      <c r="O39" s="21"/>
      <c r="P39" s="21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</row>
    <row r="40" spans="1:247" ht="12.75" customHeight="1">
      <c r="A40" s="53"/>
      <c r="B40" s="127">
        <f>'Nomenclature générale'!A$46</f>
        <v>0.1</v>
      </c>
      <c r="C40" s="17">
        <f>'Nomenclature générale'!B$46</f>
        <v>1002</v>
      </c>
      <c r="D40" s="17" t="str">
        <f>'Nomenclature générale'!C$46</f>
        <v>Vis à tôle tête fraisée Ø6,3 x 50</v>
      </c>
      <c r="E40" s="17">
        <f>'Nomenclature générale'!D$46</f>
        <v>0</v>
      </c>
      <c r="F40" s="52"/>
      <c r="G40" s="13"/>
      <c r="H40" s="121" t="s">
        <v>76</v>
      </c>
      <c r="I40" s="56">
        <v>6</v>
      </c>
      <c r="J40" s="166">
        <f t="shared" si="6"/>
        <v>0.60000000000000009</v>
      </c>
      <c r="K40" s="57">
        <f t="shared" si="7"/>
        <v>1</v>
      </c>
      <c r="L40" s="54" t="s">
        <v>68</v>
      </c>
      <c r="M40" s="55"/>
      <c r="N40" s="55"/>
      <c r="O40" s="21"/>
      <c r="P40" s="21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</row>
    <row r="41" spans="1:247" ht="12.75" customHeight="1">
      <c r="A41" s="53"/>
      <c r="B41" s="127">
        <f>'Nomenclature générale'!A$32</f>
        <v>2.5</v>
      </c>
      <c r="C41" s="17">
        <f>'Nomenclature générale'!B$32</f>
        <v>406</v>
      </c>
      <c r="D41" s="17" t="str">
        <f>'Nomenclature générale'!C$32</f>
        <v>Vis de réglage</v>
      </c>
      <c r="E41" s="17" t="str">
        <f>'Nomenclature générale'!D$32</f>
        <v>Pcs</v>
      </c>
      <c r="F41" s="52"/>
      <c r="G41" s="13"/>
      <c r="H41" s="121" t="s">
        <v>75</v>
      </c>
      <c r="I41" s="56">
        <v>1</v>
      </c>
      <c r="J41" s="166">
        <f t="shared" si="6"/>
        <v>2.5</v>
      </c>
      <c r="K41" s="57">
        <f t="shared" si="7"/>
        <v>1</v>
      </c>
      <c r="L41" s="54" t="s">
        <v>68</v>
      </c>
      <c r="M41" s="55"/>
      <c r="N41" s="55"/>
      <c r="O41" s="21"/>
      <c r="P41" s="21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</row>
    <row r="42" spans="1:247" ht="12.75" customHeight="1">
      <c r="A42" s="53"/>
      <c r="B42" s="127">
        <f>'Nomenclature générale'!A25</f>
        <v>0.15</v>
      </c>
      <c r="C42" s="17">
        <f>'Nomenclature générale'!B25</f>
        <v>305</v>
      </c>
      <c r="D42" s="17" t="str">
        <f>'Nomenclature générale'!C25</f>
        <v>Surmoulage pièce de réglage</v>
      </c>
      <c r="E42" s="17" t="str">
        <f>'Nomenclature générale'!D25</f>
        <v>Pcs</v>
      </c>
      <c r="F42" s="52"/>
      <c r="G42" s="13"/>
      <c r="H42" s="121" t="s">
        <v>75</v>
      </c>
      <c r="I42" s="56">
        <v>1</v>
      </c>
      <c r="J42" s="166">
        <f t="shared" si="6"/>
        <v>0.15</v>
      </c>
      <c r="K42" s="57">
        <f t="shared" si="7"/>
        <v>1</v>
      </c>
      <c r="L42" s="54" t="s">
        <v>68</v>
      </c>
      <c r="M42" s="55"/>
      <c r="N42" s="55"/>
      <c r="O42" s="21"/>
      <c r="P42" s="21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</row>
    <row r="43" spans="1:247" ht="12.75" customHeight="1">
      <c r="A43" s="53"/>
      <c r="B43" s="127">
        <f>'Nomenclature générale'!A41</f>
        <v>1</v>
      </c>
      <c r="C43" s="17">
        <f>'Nomenclature générale'!B41</f>
        <v>701</v>
      </c>
      <c r="D43" s="17" t="str">
        <f>'Nomenclature générale'!C41</f>
        <v>Temps humain</v>
      </c>
      <c r="E43" s="17" t="str">
        <f>'Nomenclature générale'!D41</f>
        <v>Minutes</v>
      </c>
      <c r="F43" s="52"/>
      <c r="G43" s="13"/>
      <c r="H43" s="121" t="s">
        <v>117</v>
      </c>
      <c r="I43" s="56">
        <v>10</v>
      </c>
      <c r="J43" s="166">
        <f t="shared" si="6"/>
        <v>10</v>
      </c>
      <c r="K43" s="57">
        <f t="shared" si="7"/>
        <v>1</v>
      </c>
      <c r="L43" s="54" t="s">
        <v>68</v>
      </c>
      <c r="M43" s="55"/>
      <c r="N43" s="55"/>
      <c r="O43" s="21"/>
      <c r="P43" s="21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</row>
    <row r="44" spans="1:247" ht="12.75" customHeight="1">
      <c r="A44" s="53"/>
      <c r="B44" s="127">
        <f>'Nomenclature générale'!A42</f>
        <v>1.3333333333333333</v>
      </c>
      <c r="C44" s="17">
        <f>'Nomenclature générale'!B42</f>
        <v>702</v>
      </c>
      <c r="D44" s="17" t="str">
        <f>'Nomenclature générale'!C42</f>
        <v>Temps machine</v>
      </c>
      <c r="E44" s="17" t="str">
        <f>'Nomenclature générale'!D42</f>
        <v>Minutes</v>
      </c>
      <c r="F44" s="52"/>
      <c r="G44" s="13"/>
      <c r="H44" s="121" t="s">
        <v>118</v>
      </c>
      <c r="I44" s="56">
        <v>5</v>
      </c>
      <c r="J44" s="166">
        <f>I44*B44*K44</f>
        <v>6.6666666666666661</v>
      </c>
      <c r="K44" s="57">
        <f t="shared" si="7"/>
        <v>1</v>
      </c>
      <c r="L44" s="54" t="s">
        <v>68</v>
      </c>
      <c r="M44" s="55"/>
      <c r="N44" s="55"/>
      <c r="O44" s="21"/>
      <c r="P44" s="21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</row>
    <row r="45" spans="1:247" ht="12.75" customHeight="1" thickBot="1">
      <c r="A45" s="15"/>
      <c r="B45" s="146"/>
      <c r="C45" s="170"/>
      <c r="D45" s="170"/>
      <c r="E45" s="170"/>
      <c r="F45" s="15"/>
      <c r="G45" s="173"/>
      <c r="H45" s="149"/>
      <c r="I45" s="150"/>
      <c r="J45" s="168"/>
      <c r="K45" s="151"/>
      <c r="L45" s="152"/>
      <c r="M45" s="153"/>
      <c r="N45" s="153"/>
      <c r="O45" s="15"/>
      <c r="P45" s="15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</row>
    <row r="46" spans="1:247" s="67" customFormat="1">
      <c r="A46" s="66"/>
      <c r="B46" s="126"/>
      <c r="C46" s="120" t="s">
        <v>153</v>
      </c>
      <c r="D46" s="156" t="s">
        <v>148</v>
      </c>
      <c r="E46" s="157"/>
      <c r="F46" s="69"/>
      <c r="G46" s="70"/>
      <c r="H46" s="120"/>
      <c r="I46" s="68"/>
      <c r="J46" s="165">
        <f>IF(Résumé!$D$10=D47,SUM(J47:J50),0)</f>
        <v>0</v>
      </c>
      <c r="K46" s="68"/>
      <c r="M46" s="71"/>
      <c r="Q46" s="72"/>
      <c r="R46" s="72"/>
      <c r="S46" s="72"/>
      <c r="T46" s="72"/>
      <c r="U46" s="72"/>
    </row>
    <row r="47" spans="1:247" ht="12.75" customHeight="1">
      <c r="A47" s="53"/>
      <c r="B47" s="127">
        <f>'Nomenclature générale'!A36</f>
        <v>2E-3</v>
      </c>
      <c r="C47" s="17">
        <f>'Nomenclature générale'!B36</f>
        <v>601</v>
      </c>
      <c r="D47" s="17" t="str">
        <f>'Nomenclature générale'!C36</f>
        <v>Pied bois rond Ø40</v>
      </c>
      <c r="E47" s="17" t="str">
        <f>'Nomenclature générale'!D36</f>
        <v>mm</v>
      </c>
      <c r="F47" s="52"/>
      <c r="G47" s="13"/>
      <c r="H47" s="121" t="s">
        <v>120</v>
      </c>
      <c r="I47" s="56">
        <f>(Résumé!$D$5-'SE-P...'!$H$4-0)</f>
        <v>994</v>
      </c>
      <c r="J47" s="166">
        <f t="shared" ref="J47:J49" si="8">I47*B47*K47</f>
        <v>2.1868000000000003</v>
      </c>
      <c r="K47" s="57">
        <f>IF(E47="mm",1.1,1)</f>
        <v>1.1000000000000001</v>
      </c>
      <c r="L47" s="54" t="s">
        <v>68</v>
      </c>
      <c r="M47" s="55"/>
      <c r="N47" s="55"/>
      <c r="O47" s="21"/>
      <c r="P47" s="21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</row>
    <row r="48" spans="1:247" ht="12.75" customHeight="1">
      <c r="A48" s="53"/>
      <c r="B48" s="127">
        <f>'Nomenclature générale'!A$47</f>
        <v>0.1</v>
      </c>
      <c r="C48" s="136">
        <f>'Nomenclature générale'!B$47</f>
        <v>1003</v>
      </c>
      <c r="D48" s="127" t="str">
        <f>'Nomenclature générale'!C$47</f>
        <v>Insert métrique pour bois M6</v>
      </c>
      <c r="E48" s="136">
        <f>'Nomenclature générale'!D$47</f>
        <v>0</v>
      </c>
      <c r="F48" s="52"/>
      <c r="G48" s="13"/>
      <c r="H48" s="121" t="s">
        <v>69</v>
      </c>
      <c r="I48" s="56">
        <v>2</v>
      </c>
      <c r="J48" s="166">
        <f t="shared" si="8"/>
        <v>0.2</v>
      </c>
      <c r="K48" s="57">
        <f>IF(E48="mm",1.1,1)</f>
        <v>1</v>
      </c>
      <c r="L48" s="54" t="s">
        <v>68</v>
      </c>
      <c r="M48" s="55"/>
      <c r="N48" s="55"/>
      <c r="O48" s="21"/>
      <c r="P48" s="21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</row>
    <row r="49" spans="1:247" ht="12.75" customHeight="1">
      <c r="A49" s="53"/>
      <c r="B49" s="127">
        <f>'Nomenclature générale'!A$41</f>
        <v>1</v>
      </c>
      <c r="C49" s="136">
        <f>'Nomenclature générale'!B$41</f>
        <v>701</v>
      </c>
      <c r="D49" s="127" t="str">
        <f>'Nomenclature générale'!C$41</f>
        <v>Temps humain</v>
      </c>
      <c r="E49" s="136" t="str">
        <f>'Nomenclature générale'!D$41</f>
        <v>Minutes</v>
      </c>
      <c r="F49" s="52"/>
      <c r="G49" s="13"/>
      <c r="H49" s="121" t="s">
        <v>117</v>
      </c>
      <c r="I49" s="56">
        <v>10</v>
      </c>
      <c r="J49" s="166">
        <f t="shared" si="8"/>
        <v>10</v>
      </c>
      <c r="K49" s="57">
        <f>IF(E49="mm",1.1,1)</f>
        <v>1</v>
      </c>
      <c r="L49" s="54" t="s">
        <v>68</v>
      </c>
      <c r="M49" s="55"/>
      <c r="N49" s="55"/>
      <c r="O49" s="21"/>
      <c r="P49" s="21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  <c r="HK49" s="59"/>
      <c r="HL49" s="59"/>
      <c r="HM49" s="59"/>
      <c r="HN49" s="59"/>
      <c r="HO49" s="59"/>
      <c r="HP49" s="59"/>
      <c r="HQ49" s="59"/>
      <c r="HR49" s="59"/>
      <c r="HS49" s="59"/>
      <c r="HT49" s="59"/>
      <c r="HU49" s="59"/>
      <c r="HV49" s="59"/>
      <c r="HW49" s="59"/>
      <c r="HX49" s="59"/>
      <c r="HY49" s="59"/>
      <c r="HZ49" s="59"/>
      <c r="IA49" s="59"/>
      <c r="IB49" s="59"/>
      <c r="IC49" s="59"/>
      <c r="ID49" s="59"/>
      <c r="IE49" s="59"/>
      <c r="IF49" s="59"/>
      <c r="IG49" s="59"/>
      <c r="IH49" s="59"/>
      <c r="II49" s="59"/>
      <c r="IJ49" s="59"/>
      <c r="IK49" s="59"/>
      <c r="IL49" s="59"/>
      <c r="IM49" s="59"/>
    </row>
    <row r="50" spans="1:247" ht="12.75" customHeight="1">
      <c r="A50" s="53"/>
      <c r="B50" s="127">
        <f>'Nomenclature générale'!A$42</f>
        <v>1.3333333333333333</v>
      </c>
      <c r="C50" s="136">
        <f>'Nomenclature générale'!B$42</f>
        <v>702</v>
      </c>
      <c r="D50" s="127" t="str">
        <f>'Nomenclature générale'!C$42</f>
        <v>Temps machine</v>
      </c>
      <c r="E50" s="136" t="str">
        <f>'Nomenclature générale'!D$42</f>
        <v>Minutes</v>
      </c>
      <c r="F50" s="52"/>
      <c r="G50" s="13"/>
      <c r="H50" s="121" t="s">
        <v>118</v>
      </c>
      <c r="I50" s="56">
        <v>5</v>
      </c>
      <c r="J50" s="166">
        <f>I50*B50*K50</f>
        <v>6.6666666666666661</v>
      </c>
      <c r="K50" s="57">
        <f>IF(E50="mm",1.1,1)</f>
        <v>1</v>
      </c>
      <c r="L50" s="54" t="s">
        <v>68</v>
      </c>
      <c r="M50" s="55"/>
      <c r="N50" s="55"/>
      <c r="O50" s="21"/>
      <c r="P50" s="21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  <c r="HK50" s="59"/>
      <c r="HL50" s="59"/>
      <c r="HM50" s="59"/>
      <c r="HN50" s="59"/>
      <c r="HO50" s="59"/>
      <c r="HP50" s="59"/>
      <c r="HQ50" s="59"/>
      <c r="HR50" s="59"/>
      <c r="HS50" s="59"/>
      <c r="HT50" s="59"/>
      <c r="HU50" s="59"/>
      <c r="HV50" s="59"/>
      <c r="HW50" s="59"/>
      <c r="HX50" s="59"/>
      <c r="HY50" s="59"/>
      <c r="HZ50" s="59"/>
      <c r="IA50" s="59"/>
      <c r="IB50" s="59"/>
      <c r="IC50" s="59"/>
      <c r="ID50" s="59"/>
      <c r="IE50" s="59"/>
      <c r="IF50" s="59"/>
      <c r="IG50" s="59"/>
      <c r="IH50" s="59"/>
      <c r="II50" s="59"/>
      <c r="IJ50" s="59"/>
      <c r="IK50" s="59"/>
      <c r="IL50" s="59"/>
      <c r="IM50" s="59"/>
    </row>
    <row r="51" spans="1:247" ht="12.75" customHeight="1" thickBot="1">
      <c r="A51" s="15"/>
      <c r="B51" s="146"/>
      <c r="C51" s="159"/>
      <c r="D51" s="146"/>
      <c r="E51" s="159"/>
      <c r="F51" s="15"/>
      <c r="G51" s="173"/>
      <c r="H51" s="149"/>
      <c r="I51" s="150"/>
      <c r="J51" s="168"/>
      <c r="K51" s="151"/>
      <c r="L51" s="152"/>
      <c r="M51" s="153"/>
      <c r="N51" s="153"/>
      <c r="O51" s="15"/>
      <c r="P51" s="15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  <c r="HK51" s="59"/>
      <c r="HL51" s="59"/>
      <c r="HM51" s="59"/>
      <c r="HN51" s="59"/>
      <c r="HO51" s="59"/>
      <c r="HP51" s="59"/>
      <c r="HQ51" s="59"/>
      <c r="HR51" s="59"/>
      <c r="HS51" s="59"/>
      <c r="HT51" s="59"/>
      <c r="HU51" s="59"/>
      <c r="HV51" s="59"/>
      <c r="HW51" s="59"/>
      <c r="HX51" s="59"/>
      <c r="HY51" s="59"/>
      <c r="HZ51" s="59"/>
      <c r="IA51" s="59"/>
      <c r="IB51" s="59"/>
      <c r="IC51" s="59"/>
      <c r="ID51" s="59"/>
      <c r="IE51" s="59"/>
      <c r="IF51" s="59"/>
      <c r="IG51" s="59"/>
      <c r="IH51" s="59"/>
      <c r="II51" s="59"/>
      <c r="IJ51" s="59"/>
      <c r="IK51" s="59"/>
      <c r="IL51" s="59"/>
      <c r="IM51" s="59"/>
    </row>
    <row r="52" spans="1:247" s="67" customFormat="1">
      <c r="A52" s="66"/>
      <c r="B52" s="126"/>
      <c r="C52" s="120" t="s">
        <v>154</v>
      </c>
      <c r="D52" s="156" t="s">
        <v>149</v>
      </c>
      <c r="E52" s="157"/>
      <c r="F52" s="69"/>
      <c r="G52" s="70"/>
      <c r="H52" s="120"/>
      <c r="I52" s="68"/>
      <c r="J52" s="165">
        <f>IF(Résumé!$D$10=D53,SUM(J53:J56),0)</f>
        <v>0</v>
      </c>
      <c r="K52" s="68"/>
      <c r="M52" s="71"/>
      <c r="Q52" s="72"/>
      <c r="R52" s="72"/>
      <c r="S52" s="72"/>
      <c r="T52" s="72"/>
      <c r="U52" s="72"/>
    </row>
    <row r="53" spans="1:247" ht="12.75" customHeight="1">
      <c r="A53" s="53"/>
      <c r="B53" s="127">
        <f>'Nomenclature générale'!A37</f>
        <v>2E-3</v>
      </c>
      <c r="C53" s="17">
        <f>'Nomenclature générale'!B37</f>
        <v>602</v>
      </c>
      <c r="D53" s="17" t="str">
        <f>'Nomenclature générale'!C37</f>
        <v>Pied bois carré 40x40</v>
      </c>
      <c r="E53" s="17" t="str">
        <f>'Nomenclature générale'!D37</f>
        <v>mm</v>
      </c>
      <c r="F53" s="52"/>
      <c r="G53" s="13"/>
      <c r="H53" s="121" t="s">
        <v>120</v>
      </c>
      <c r="I53" s="56">
        <f>(Résumé!$D$5-'SE-P...'!$H$4-0)</f>
        <v>994</v>
      </c>
      <c r="J53" s="166">
        <f t="shared" ref="J53:J55" si="9">I53*B53*K53</f>
        <v>2.1868000000000003</v>
      </c>
      <c r="K53" s="57">
        <f>IF(E53="mm",1.1,1)</f>
        <v>1.1000000000000001</v>
      </c>
      <c r="L53" s="54" t="s">
        <v>68</v>
      </c>
      <c r="M53" s="55"/>
      <c r="N53" s="55"/>
      <c r="O53" s="21"/>
      <c r="P53" s="21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  <c r="HK53" s="59"/>
      <c r="HL53" s="59"/>
      <c r="HM53" s="59"/>
      <c r="HN53" s="59"/>
      <c r="HO53" s="59"/>
      <c r="HP53" s="59"/>
      <c r="HQ53" s="59"/>
      <c r="HR53" s="59"/>
      <c r="HS53" s="59"/>
      <c r="HT53" s="59"/>
      <c r="HU53" s="59"/>
      <c r="HV53" s="59"/>
      <c r="HW53" s="59"/>
      <c r="HX53" s="59"/>
      <c r="HY53" s="59"/>
      <c r="HZ53" s="59"/>
      <c r="IA53" s="59"/>
      <c r="IB53" s="59"/>
      <c r="IC53" s="59"/>
      <c r="ID53" s="59"/>
      <c r="IE53" s="59"/>
      <c r="IF53" s="59"/>
      <c r="IG53" s="59"/>
      <c r="IH53" s="59"/>
      <c r="II53" s="59"/>
      <c r="IJ53" s="59"/>
      <c r="IK53" s="59"/>
      <c r="IL53" s="59"/>
      <c r="IM53" s="59"/>
    </row>
    <row r="54" spans="1:247" ht="12.75" customHeight="1">
      <c r="A54" s="53"/>
      <c r="B54" s="127">
        <f>'Nomenclature générale'!A$47</f>
        <v>0.1</v>
      </c>
      <c r="C54" s="136">
        <f>'Nomenclature générale'!B$47</f>
        <v>1003</v>
      </c>
      <c r="D54" s="127" t="str">
        <f>'Nomenclature générale'!C$47</f>
        <v>Insert métrique pour bois M6</v>
      </c>
      <c r="E54" s="136">
        <f>'Nomenclature générale'!D$47</f>
        <v>0</v>
      </c>
      <c r="F54" s="52"/>
      <c r="G54" s="13"/>
      <c r="H54" s="121" t="s">
        <v>69</v>
      </c>
      <c r="I54" s="56">
        <v>2</v>
      </c>
      <c r="J54" s="166">
        <f t="shared" si="9"/>
        <v>0.2</v>
      </c>
      <c r="K54" s="57">
        <f>IF(E54="mm",1.1,1)</f>
        <v>1</v>
      </c>
      <c r="L54" s="54" t="s">
        <v>68</v>
      </c>
      <c r="M54" s="55"/>
      <c r="N54" s="55"/>
      <c r="O54" s="21"/>
      <c r="P54" s="21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  <c r="HK54" s="59"/>
      <c r="HL54" s="59"/>
      <c r="HM54" s="59"/>
      <c r="HN54" s="59"/>
      <c r="HO54" s="59"/>
      <c r="HP54" s="59"/>
      <c r="HQ54" s="59"/>
      <c r="HR54" s="59"/>
      <c r="HS54" s="59"/>
      <c r="HT54" s="59"/>
      <c r="HU54" s="59"/>
      <c r="HV54" s="59"/>
      <c r="HW54" s="59"/>
      <c r="HX54" s="59"/>
      <c r="HY54" s="59"/>
      <c r="HZ54" s="59"/>
      <c r="IA54" s="59"/>
      <c r="IB54" s="59"/>
      <c r="IC54" s="59"/>
      <c r="ID54" s="59"/>
      <c r="IE54" s="59"/>
      <c r="IF54" s="59"/>
      <c r="IG54" s="59"/>
      <c r="IH54" s="59"/>
      <c r="II54" s="59"/>
      <c r="IJ54" s="59"/>
      <c r="IK54" s="59"/>
      <c r="IL54" s="59"/>
      <c r="IM54" s="59"/>
    </row>
    <row r="55" spans="1:247" ht="12.75" customHeight="1">
      <c r="A55" s="53"/>
      <c r="B55" s="127">
        <f>'Nomenclature générale'!A$41</f>
        <v>1</v>
      </c>
      <c r="C55" s="136">
        <f>'Nomenclature générale'!B$41</f>
        <v>701</v>
      </c>
      <c r="D55" s="127" t="str">
        <f>'Nomenclature générale'!C$41</f>
        <v>Temps humain</v>
      </c>
      <c r="E55" s="136" t="str">
        <f>'Nomenclature générale'!D$41</f>
        <v>Minutes</v>
      </c>
      <c r="F55" s="52"/>
      <c r="G55" s="13"/>
      <c r="H55" s="121" t="s">
        <v>117</v>
      </c>
      <c r="I55" s="56">
        <v>10</v>
      </c>
      <c r="J55" s="166">
        <f t="shared" si="9"/>
        <v>10</v>
      </c>
      <c r="K55" s="57">
        <f>IF(E55="mm",1.1,1)</f>
        <v>1</v>
      </c>
      <c r="L55" s="54" t="s">
        <v>68</v>
      </c>
      <c r="M55" s="55"/>
      <c r="N55" s="55"/>
      <c r="O55" s="21"/>
      <c r="P55" s="21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  <c r="HK55" s="59"/>
      <c r="HL55" s="59"/>
      <c r="HM55" s="59"/>
      <c r="HN55" s="59"/>
      <c r="HO55" s="59"/>
      <c r="HP55" s="59"/>
      <c r="HQ55" s="59"/>
      <c r="HR55" s="59"/>
      <c r="HS55" s="59"/>
      <c r="HT55" s="59"/>
      <c r="HU55" s="59"/>
      <c r="HV55" s="59"/>
      <c r="HW55" s="59"/>
      <c r="HX55" s="59"/>
      <c r="HY55" s="59"/>
      <c r="HZ55" s="59"/>
      <c r="IA55" s="59"/>
      <c r="IB55" s="59"/>
      <c r="IC55" s="59"/>
      <c r="ID55" s="59"/>
      <c r="IE55" s="59"/>
      <c r="IF55" s="59"/>
      <c r="IG55" s="59"/>
      <c r="IH55" s="59"/>
      <c r="II55" s="59"/>
      <c r="IJ55" s="59"/>
      <c r="IK55" s="59"/>
      <c r="IL55" s="59"/>
      <c r="IM55" s="59"/>
    </row>
    <row r="56" spans="1:247" ht="12.75" customHeight="1">
      <c r="A56" s="53"/>
      <c r="B56" s="127">
        <f>'Nomenclature générale'!A$42</f>
        <v>1.3333333333333333</v>
      </c>
      <c r="C56" s="136">
        <f>'Nomenclature générale'!B$42</f>
        <v>702</v>
      </c>
      <c r="D56" s="127" t="str">
        <f>'Nomenclature générale'!C$42</f>
        <v>Temps machine</v>
      </c>
      <c r="E56" s="136" t="str">
        <f>'Nomenclature générale'!D$42</f>
        <v>Minutes</v>
      </c>
      <c r="F56" s="52"/>
      <c r="G56" s="13"/>
      <c r="H56" s="121" t="s">
        <v>118</v>
      </c>
      <c r="I56" s="56">
        <v>5</v>
      </c>
      <c r="J56" s="166">
        <f>I56*B56*K56</f>
        <v>6.6666666666666661</v>
      </c>
      <c r="K56" s="57">
        <f>IF(E56="mm",1.1,1)</f>
        <v>1</v>
      </c>
      <c r="L56" s="54" t="s">
        <v>68</v>
      </c>
      <c r="M56" s="55"/>
      <c r="N56" s="55"/>
      <c r="O56" s="21"/>
      <c r="P56" s="21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  <c r="HK56" s="59"/>
      <c r="HL56" s="59"/>
      <c r="HM56" s="59"/>
      <c r="HN56" s="59"/>
      <c r="HO56" s="59"/>
      <c r="HP56" s="59"/>
      <c r="HQ56" s="59"/>
      <c r="HR56" s="59"/>
      <c r="HS56" s="59"/>
      <c r="HT56" s="59"/>
      <c r="HU56" s="59"/>
      <c r="HV56" s="59"/>
      <c r="HW56" s="59"/>
      <c r="HX56" s="59"/>
      <c r="HY56" s="59"/>
      <c r="HZ56" s="59"/>
      <c r="IA56" s="59"/>
      <c r="IB56" s="59"/>
      <c r="IC56" s="59"/>
      <c r="ID56" s="59"/>
      <c r="IE56" s="59"/>
      <c r="IF56" s="59"/>
      <c r="IG56" s="59"/>
      <c r="IH56" s="59"/>
      <c r="II56" s="59"/>
      <c r="IJ56" s="59"/>
      <c r="IK56" s="59"/>
      <c r="IL56" s="59"/>
      <c r="IM56" s="59"/>
    </row>
    <row r="57" spans="1:247" ht="12.75" customHeight="1" thickBot="1">
      <c r="A57" s="15"/>
      <c r="B57" s="146"/>
      <c r="C57" s="159"/>
      <c r="D57" s="146"/>
      <c r="E57" s="159"/>
      <c r="F57" s="15"/>
      <c r="G57" s="173"/>
      <c r="H57" s="149"/>
      <c r="I57" s="150"/>
      <c r="J57" s="168"/>
      <c r="K57" s="151"/>
      <c r="L57" s="152"/>
      <c r="M57" s="153"/>
      <c r="N57" s="153"/>
      <c r="O57" s="15"/>
      <c r="P57" s="15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  <c r="HK57" s="59"/>
      <c r="HL57" s="59"/>
      <c r="HM57" s="59"/>
      <c r="HN57" s="59"/>
      <c r="HO57" s="59"/>
      <c r="HP57" s="59"/>
      <c r="HQ57" s="59"/>
      <c r="HR57" s="59"/>
      <c r="HS57" s="59"/>
      <c r="HT57" s="59"/>
      <c r="HU57" s="59"/>
      <c r="HV57" s="59"/>
      <c r="HW57" s="59"/>
      <c r="HX57" s="59"/>
      <c r="HY57" s="59"/>
      <c r="HZ57" s="59"/>
      <c r="IA57" s="59"/>
      <c r="IB57" s="59"/>
      <c r="IC57" s="59"/>
      <c r="ID57" s="59"/>
      <c r="IE57" s="59"/>
      <c r="IF57" s="59"/>
      <c r="IG57" s="59"/>
      <c r="IH57" s="59"/>
      <c r="II57" s="59"/>
      <c r="IJ57" s="59"/>
      <c r="IK57" s="59"/>
      <c r="IL57" s="59"/>
      <c r="IM57" s="59"/>
    </row>
    <row r="58" spans="1:247" s="67" customFormat="1">
      <c r="A58" s="66"/>
      <c r="B58" s="126"/>
      <c r="C58" s="120" t="s">
        <v>155</v>
      </c>
      <c r="D58" s="156" t="s">
        <v>150</v>
      </c>
      <c r="E58" s="157"/>
      <c r="F58" s="69"/>
      <c r="G58" s="70"/>
      <c r="H58" s="120"/>
      <c r="I58" s="68"/>
      <c r="J58" s="165">
        <f>IF(Résumé!$D$10=D59,SUM(J59:J62),0)</f>
        <v>19.053466666666665</v>
      </c>
      <c r="K58" s="68"/>
      <c r="M58" s="71"/>
      <c r="Q58" s="72"/>
      <c r="R58" s="72"/>
      <c r="S58" s="72"/>
      <c r="T58" s="72"/>
      <c r="U58" s="72"/>
    </row>
    <row r="59" spans="1:247" ht="12.75" customHeight="1">
      <c r="A59" s="53"/>
      <c r="B59" s="127">
        <f>'Nomenclature générale'!A$38</f>
        <v>2E-3</v>
      </c>
      <c r="C59" s="17">
        <f>'Nomenclature générale'!B$38</f>
        <v>603</v>
      </c>
      <c r="D59" s="17" t="str">
        <f>'Nomenclature générale'!C$38</f>
        <v>Pied bois rectangulaire 40x80</v>
      </c>
      <c r="E59" s="17" t="str">
        <f>'Nomenclature générale'!D$38</f>
        <v>mm</v>
      </c>
      <c r="F59" s="52"/>
      <c r="G59" s="13"/>
      <c r="H59" s="121" t="s">
        <v>120</v>
      </c>
      <c r="I59" s="56">
        <f>(Résumé!$D$5-'SE-P...'!$H$4-0)</f>
        <v>994</v>
      </c>
      <c r="J59" s="166">
        <f t="shared" ref="J59:J61" si="10">I59*B59*K59</f>
        <v>2.1868000000000003</v>
      </c>
      <c r="K59" s="57">
        <f>IF(E59="mm",1.1,1)</f>
        <v>1.1000000000000001</v>
      </c>
      <c r="L59" s="54" t="s">
        <v>68</v>
      </c>
      <c r="M59" s="55"/>
      <c r="N59" s="55"/>
      <c r="O59" s="21"/>
      <c r="P59" s="21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  <c r="HF59" s="59"/>
      <c r="HG59" s="59"/>
      <c r="HH59" s="59"/>
      <c r="HI59" s="59"/>
      <c r="HJ59" s="59"/>
      <c r="HK59" s="59"/>
      <c r="HL59" s="59"/>
      <c r="HM59" s="59"/>
      <c r="HN59" s="59"/>
      <c r="HO59" s="59"/>
      <c r="HP59" s="59"/>
      <c r="HQ59" s="59"/>
      <c r="HR59" s="59"/>
      <c r="HS59" s="59"/>
      <c r="HT59" s="59"/>
      <c r="HU59" s="59"/>
      <c r="HV59" s="59"/>
      <c r="HW59" s="59"/>
      <c r="HX59" s="59"/>
      <c r="HY59" s="59"/>
      <c r="HZ59" s="59"/>
      <c r="IA59" s="59"/>
      <c r="IB59" s="59"/>
      <c r="IC59" s="59"/>
      <c r="ID59" s="59"/>
      <c r="IE59" s="59"/>
      <c r="IF59" s="59"/>
      <c r="IG59" s="59"/>
      <c r="IH59" s="59"/>
      <c r="II59" s="59"/>
      <c r="IJ59" s="59"/>
      <c r="IK59" s="59"/>
      <c r="IL59" s="59"/>
      <c r="IM59" s="59"/>
    </row>
    <row r="60" spans="1:247" ht="12.75" customHeight="1">
      <c r="A60" s="53"/>
      <c r="B60" s="127">
        <f>'Nomenclature générale'!A$47</f>
        <v>0.1</v>
      </c>
      <c r="C60" s="136">
        <f>'Nomenclature générale'!B$47</f>
        <v>1003</v>
      </c>
      <c r="D60" s="127" t="str">
        <f>'Nomenclature générale'!C$47</f>
        <v>Insert métrique pour bois M6</v>
      </c>
      <c r="E60" s="136">
        <f>'Nomenclature générale'!D$47</f>
        <v>0</v>
      </c>
      <c r="F60" s="52"/>
      <c r="G60" s="13"/>
      <c r="H60" s="121" t="s">
        <v>69</v>
      </c>
      <c r="I60" s="56">
        <v>2</v>
      </c>
      <c r="J60" s="166">
        <f t="shared" si="10"/>
        <v>0.2</v>
      </c>
      <c r="K60" s="57">
        <f>IF(E60="mm",1.1,1)</f>
        <v>1</v>
      </c>
      <c r="L60" s="54" t="s">
        <v>68</v>
      </c>
      <c r="M60" s="55"/>
      <c r="N60" s="55"/>
      <c r="O60" s="21"/>
      <c r="P60" s="21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59"/>
      <c r="GJ60" s="59"/>
      <c r="GK60" s="59"/>
      <c r="GL60" s="59"/>
      <c r="GM60" s="59"/>
      <c r="GN60" s="59"/>
      <c r="GO60" s="59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59"/>
      <c r="HB60" s="59"/>
      <c r="HC60" s="59"/>
      <c r="HD60" s="59"/>
      <c r="HE60" s="59"/>
      <c r="HF60" s="59"/>
      <c r="HG60" s="59"/>
      <c r="HH60" s="59"/>
      <c r="HI60" s="59"/>
      <c r="HJ60" s="59"/>
      <c r="HK60" s="59"/>
      <c r="HL60" s="59"/>
      <c r="HM60" s="59"/>
      <c r="HN60" s="59"/>
      <c r="HO60" s="59"/>
      <c r="HP60" s="59"/>
      <c r="HQ60" s="59"/>
      <c r="HR60" s="59"/>
      <c r="HS60" s="59"/>
      <c r="HT60" s="59"/>
      <c r="HU60" s="59"/>
      <c r="HV60" s="59"/>
      <c r="HW60" s="59"/>
      <c r="HX60" s="59"/>
      <c r="HY60" s="59"/>
      <c r="HZ60" s="59"/>
      <c r="IA60" s="59"/>
      <c r="IB60" s="59"/>
      <c r="IC60" s="59"/>
      <c r="ID60" s="59"/>
      <c r="IE60" s="59"/>
      <c r="IF60" s="59"/>
      <c r="IG60" s="59"/>
      <c r="IH60" s="59"/>
      <c r="II60" s="59"/>
      <c r="IJ60" s="59"/>
      <c r="IK60" s="59"/>
      <c r="IL60" s="59"/>
      <c r="IM60" s="59"/>
    </row>
    <row r="61" spans="1:247" ht="12.75" customHeight="1">
      <c r="A61" s="53"/>
      <c r="B61" s="127">
        <f>'Nomenclature générale'!A$41</f>
        <v>1</v>
      </c>
      <c r="C61" s="136">
        <f>'Nomenclature générale'!B$41</f>
        <v>701</v>
      </c>
      <c r="D61" s="127" t="str">
        <f>'Nomenclature générale'!C$41</f>
        <v>Temps humain</v>
      </c>
      <c r="E61" s="136" t="str">
        <f>'Nomenclature générale'!D$41</f>
        <v>Minutes</v>
      </c>
      <c r="F61" s="52"/>
      <c r="G61" s="13"/>
      <c r="H61" s="121" t="s">
        <v>117</v>
      </c>
      <c r="I61" s="56">
        <v>10</v>
      </c>
      <c r="J61" s="166">
        <f t="shared" si="10"/>
        <v>10</v>
      </c>
      <c r="K61" s="57">
        <f>IF(E61="mm",1.1,1)</f>
        <v>1</v>
      </c>
      <c r="L61" s="54" t="s">
        <v>68</v>
      </c>
      <c r="M61" s="55"/>
      <c r="N61" s="55"/>
      <c r="O61" s="21"/>
      <c r="P61" s="21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  <c r="HK61" s="59"/>
      <c r="HL61" s="59"/>
      <c r="HM61" s="59"/>
      <c r="HN61" s="59"/>
      <c r="HO61" s="59"/>
      <c r="HP61" s="59"/>
      <c r="HQ61" s="59"/>
      <c r="HR61" s="59"/>
      <c r="HS61" s="59"/>
      <c r="HT61" s="59"/>
      <c r="HU61" s="59"/>
      <c r="HV61" s="59"/>
      <c r="HW61" s="59"/>
      <c r="HX61" s="59"/>
      <c r="HY61" s="59"/>
      <c r="HZ61" s="59"/>
      <c r="IA61" s="59"/>
      <c r="IB61" s="59"/>
      <c r="IC61" s="59"/>
      <c r="ID61" s="59"/>
      <c r="IE61" s="59"/>
      <c r="IF61" s="59"/>
      <c r="IG61" s="59"/>
      <c r="IH61" s="59"/>
      <c r="II61" s="59"/>
      <c r="IJ61" s="59"/>
      <c r="IK61" s="59"/>
      <c r="IL61" s="59"/>
      <c r="IM61" s="59"/>
    </row>
    <row r="62" spans="1:247" ht="12.75" customHeight="1">
      <c r="A62" s="53"/>
      <c r="B62" s="127">
        <f>'Nomenclature générale'!A$42</f>
        <v>1.3333333333333333</v>
      </c>
      <c r="C62" s="136">
        <f>'Nomenclature générale'!B$42</f>
        <v>702</v>
      </c>
      <c r="D62" s="127" t="str">
        <f>'Nomenclature générale'!C$42</f>
        <v>Temps machine</v>
      </c>
      <c r="E62" s="136" t="str">
        <f>'Nomenclature générale'!D$42</f>
        <v>Minutes</v>
      </c>
      <c r="F62" s="52"/>
      <c r="G62" s="13"/>
      <c r="H62" s="121" t="s">
        <v>118</v>
      </c>
      <c r="I62" s="56">
        <v>5</v>
      </c>
      <c r="J62" s="166">
        <f>I62*B62*K62</f>
        <v>6.6666666666666661</v>
      </c>
      <c r="K62" s="57">
        <f>IF(E62="mm",1.1,1)</f>
        <v>1</v>
      </c>
      <c r="L62" s="54" t="s">
        <v>68</v>
      </c>
      <c r="M62" s="55"/>
      <c r="N62" s="55"/>
      <c r="O62" s="21"/>
      <c r="P62" s="21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  <c r="HK62" s="59"/>
      <c r="HL62" s="59"/>
      <c r="HM62" s="59"/>
      <c r="HN62" s="59"/>
      <c r="HO62" s="59"/>
      <c r="HP62" s="59"/>
      <c r="HQ62" s="59"/>
      <c r="HR62" s="59"/>
      <c r="HS62" s="59"/>
      <c r="HT62" s="59"/>
      <c r="HU62" s="59"/>
      <c r="HV62" s="59"/>
      <c r="HW62" s="59"/>
      <c r="HX62" s="59"/>
      <c r="HY62" s="59"/>
      <c r="HZ62" s="59"/>
      <c r="IA62" s="59"/>
      <c r="IB62" s="59"/>
      <c r="IC62" s="59"/>
      <c r="ID62" s="59"/>
      <c r="IE62" s="59"/>
      <c r="IF62" s="59"/>
      <c r="IG62" s="59"/>
      <c r="IH62" s="59"/>
      <c r="II62" s="59"/>
      <c r="IJ62" s="59"/>
      <c r="IK62" s="59"/>
      <c r="IL62" s="59"/>
      <c r="IM62" s="59"/>
    </row>
    <row r="63" spans="1:247" ht="12.75" customHeight="1">
      <c r="A63" s="53"/>
      <c r="B63" s="127"/>
      <c r="C63" s="136"/>
      <c r="D63" s="136"/>
      <c r="E63" s="158"/>
      <c r="F63" s="52"/>
      <c r="G63" s="13"/>
      <c r="H63" s="121"/>
      <c r="I63" s="56"/>
      <c r="J63" s="166"/>
      <c r="K63" s="57"/>
      <c r="L63" s="54"/>
      <c r="M63" s="55"/>
      <c r="N63" s="55"/>
      <c r="O63" s="21"/>
      <c r="P63" s="21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  <c r="HK63" s="59"/>
      <c r="HL63" s="59"/>
      <c r="HM63" s="59"/>
      <c r="HN63" s="59"/>
      <c r="HO63" s="59"/>
      <c r="HP63" s="59"/>
      <c r="HQ63" s="59"/>
      <c r="HR63" s="59"/>
      <c r="HS63" s="59"/>
      <c r="HT63" s="59"/>
      <c r="HU63" s="59"/>
      <c r="HV63" s="59"/>
      <c r="HW63" s="59"/>
      <c r="HX63" s="59"/>
      <c r="HY63" s="59"/>
      <c r="HZ63" s="59"/>
      <c r="IA63" s="59"/>
      <c r="IB63" s="59"/>
      <c r="IC63" s="59"/>
      <c r="ID63" s="59"/>
      <c r="IE63" s="59"/>
      <c r="IF63" s="59"/>
      <c r="IG63" s="59"/>
      <c r="IH63" s="59"/>
      <c r="II63" s="59"/>
      <c r="IJ63" s="59"/>
      <c r="IK63" s="59"/>
      <c r="IL63" s="59"/>
      <c r="IM63" s="59"/>
    </row>
  </sheetData>
  <mergeCells count="13">
    <mergeCell ref="G7:G8"/>
    <mergeCell ref="B7:B8"/>
    <mergeCell ref="C7:C8"/>
    <mergeCell ref="D7:D8"/>
    <mergeCell ref="E7:E8"/>
    <mergeCell ref="F7:F8"/>
    <mergeCell ref="N7:N8"/>
    <mergeCell ref="H7:H8"/>
    <mergeCell ref="I7:I8"/>
    <mergeCell ref="J7:J8"/>
    <mergeCell ref="K7:K8"/>
    <mergeCell ref="L7:L8"/>
    <mergeCell ref="M7:M8"/>
  </mergeCells>
  <conditionalFormatting sqref="U10">
    <cfRule type="cellIs" dxfId="13" priority="13" stopIfTrue="1" operator="between">
      <formula>1</formula>
      <formula>10</formula>
    </cfRule>
    <cfRule type="cellIs" dxfId="12" priority="14" stopIfTrue="1" operator="lessThan">
      <formula>1</formula>
    </cfRule>
  </conditionalFormatting>
  <conditionalFormatting sqref="U46">
    <cfRule type="cellIs" dxfId="11" priority="11" stopIfTrue="1" operator="between">
      <formula>1</formula>
      <formula>10</formula>
    </cfRule>
    <cfRule type="cellIs" dxfId="10" priority="12" stopIfTrue="1" operator="lessThan">
      <formula>1</formula>
    </cfRule>
  </conditionalFormatting>
  <conditionalFormatting sqref="U19">
    <cfRule type="cellIs" dxfId="9" priority="9" stopIfTrue="1" operator="between">
      <formula>1</formula>
      <formula>10</formula>
    </cfRule>
    <cfRule type="cellIs" dxfId="8" priority="10" stopIfTrue="1" operator="lessThan">
      <formula>1</formula>
    </cfRule>
  </conditionalFormatting>
  <conditionalFormatting sqref="U28">
    <cfRule type="cellIs" dxfId="7" priority="7" stopIfTrue="1" operator="between">
      <formula>1</formula>
      <formula>10</formula>
    </cfRule>
    <cfRule type="cellIs" dxfId="6" priority="8" stopIfTrue="1" operator="lessThan">
      <formula>1</formula>
    </cfRule>
  </conditionalFormatting>
  <conditionalFormatting sqref="U37">
    <cfRule type="cellIs" dxfId="5" priority="5" stopIfTrue="1" operator="between">
      <formula>1</formula>
      <formula>10</formula>
    </cfRule>
    <cfRule type="cellIs" dxfId="4" priority="6" stopIfTrue="1" operator="lessThan">
      <formula>1</formula>
    </cfRule>
  </conditionalFormatting>
  <conditionalFormatting sqref="U52">
    <cfRule type="cellIs" dxfId="3" priority="3" stopIfTrue="1" operator="between">
      <formula>1</formula>
      <formula>10</formula>
    </cfRule>
    <cfRule type="cellIs" dxfId="2" priority="4" stopIfTrue="1" operator="lessThan">
      <formula>1</formula>
    </cfRule>
  </conditionalFormatting>
  <conditionalFormatting sqref="U58">
    <cfRule type="cellIs" dxfId="1" priority="1" stopIfTrue="1" operator="between">
      <formula>1</formula>
      <formula>10</formula>
    </cfRule>
    <cfRule type="cellIs" dxfId="0" priority="2" stopIfTrue="1" operator="lessThan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Résumé</vt:lpstr>
      <vt:lpstr>Nomenclature générale</vt:lpstr>
      <vt:lpstr>Liste</vt:lpstr>
      <vt:lpstr>SE-PL...</vt:lpstr>
      <vt:lpstr>SE-S...</vt:lpstr>
      <vt:lpstr>SE-P...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BAGORSKI</dc:creator>
  <cp:lastModifiedBy>Romain Bagorski</cp:lastModifiedBy>
  <dcterms:created xsi:type="dcterms:W3CDTF">2018-10-09T11:41:01Z</dcterms:created>
  <dcterms:modified xsi:type="dcterms:W3CDTF">2018-11-07T06:22:59Z</dcterms:modified>
</cp:coreProperties>
</file>